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tion A" sheetId="1" r:id="rId4"/>
    <sheet state="visible" name="Option B" sheetId="2" r:id="rId5"/>
    <sheet state="visible" name="Option C" sheetId="3" r:id="rId6"/>
    <sheet state="visible" name="Option D" sheetId="4" r:id="rId7"/>
  </sheets>
  <definedNames/>
  <calcPr/>
</workbook>
</file>

<file path=xl/sharedStrings.xml><?xml version="1.0" encoding="utf-8"?>
<sst xmlns="http://schemas.openxmlformats.org/spreadsheetml/2006/main" count="206" uniqueCount="20">
  <si>
    <t>Regular income option</t>
  </si>
  <si>
    <t>policy term (years)</t>
  </si>
  <si>
    <t>premium term (years)</t>
  </si>
  <si>
    <t>payout term (years)</t>
  </si>
  <si>
    <t>GIB multiple</t>
  </si>
  <si>
    <t>GIB yearly modal</t>
  </si>
  <si>
    <t>Premium</t>
  </si>
  <si>
    <t>GIB</t>
  </si>
  <si>
    <t>GTB(age 40)</t>
  </si>
  <si>
    <t>GTB Modal</t>
  </si>
  <si>
    <t>GTB</t>
  </si>
  <si>
    <t>incentive</t>
  </si>
  <si>
    <t>xirr</t>
  </si>
  <si>
    <t>Year</t>
  </si>
  <si>
    <t>Date</t>
  </si>
  <si>
    <t>Payout</t>
  </si>
  <si>
    <t>Cashflow</t>
  </si>
  <si>
    <t>Maturity lumpsum option</t>
  </si>
  <si>
    <t>MB multiple (age 40)</t>
  </si>
  <si>
    <t>Increasing benefit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</si>
</sst>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 mmm d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10" xfId="0" applyAlignment="1" applyFont="1" applyNumberFormat="1">
      <alignment readingOrder="0"/>
    </xf>
    <xf borderId="0" fillId="0" fontId="1" numFmtId="10" xfId="0" applyFont="1" applyNumberFormat="1"/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0" xfId="0" applyBorder="1" applyFont="1"/>
    <xf borderId="0" fillId="0" fontId="2" numFmtId="164" xfId="0" applyAlignment="1" applyFont="1" applyNumberFormat="1">
      <alignment readingOrder="0"/>
    </xf>
    <xf borderId="1" fillId="0" fontId="2" numFmtId="0" xfId="0" applyAlignment="1" applyBorder="1" applyFont="1">
      <alignment readingOrder="0"/>
    </xf>
    <xf borderId="1" fillId="0" fontId="2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88"/>
  </cols>
  <sheetData>
    <row r="1">
      <c r="A1" s="1" t="s">
        <v>0</v>
      </c>
      <c r="G1" s="1" t="s">
        <v>0</v>
      </c>
    </row>
    <row r="2">
      <c r="A2" s="2" t="s">
        <v>1</v>
      </c>
      <c r="B2" s="2">
        <v>10.0</v>
      </c>
      <c r="G2" s="2" t="s">
        <v>1</v>
      </c>
      <c r="H2" s="2">
        <v>15.0</v>
      </c>
    </row>
    <row r="3">
      <c r="A3" s="2" t="s">
        <v>2</v>
      </c>
      <c r="B3" s="2">
        <v>5.0</v>
      </c>
      <c r="G3" s="2" t="s">
        <v>2</v>
      </c>
      <c r="H3" s="2">
        <v>15.0</v>
      </c>
    </row>
    <row r="4">
      <c r="A4" s="2" t="s">
        <v>3</v>
      </c>
      <c r="B4" s="2">
        <v>5.0</v>
      </c>
      <c r="G4" s="2" t="s">
        <v>3</v>
      </c>
      <c r="H4" s="2">
        <v>15.0</v>
      </c>
    </row>
    <row r="5">
      <c r="A5" s="2" t="s">
        <v>4</v>
      </c>
      <c r="B5" s="2">
        <f>1.1*(1+B12)</f>
        <v>1.1242</v>
      </c>
      <c r="G5" s="2" t="s">
        <v>4</v>
      </c>
      <c r="H5" s="2">
        <f>1.65*(1+H12)</f>
        <v>1.6863</v>
      </c>
    </row>
    <row r="6">
      <c r="A6" s="2" t="s">
        <v>5</v>
      </c>
      <c r="B6" s="2">
        <v>1.0</v>
      </c>
      <c r="G6" s="2" t="s">
        <v>5</v>
      </c>
      <c r="H6" s="2">
        <v>1.0</v>
      </c>
    </row>
    <row r="7">
      <c r="A7" s="2" t="s">
        <v>6</v>
      </c>
      <c r="B7" s="2">
        <v>200000.0</v>
      </c>
      <c r="G7" s="2" t="s">
        <v>6</v>
      </c>
      <c r="H7" s="2">
        <v>200000.0</v>
      </c>
    </row>
    <row r="8">
      <c r="A8" s="2" t="s">
        <v>7</v>
      </c>
      <c r="B8" s="3">
        <f>B7*B5*B6</f>
        <v>224840</v>
      </c>
      <c r="G8" s="2" t="s">
        <v>7</v>
      </c>
      <c r="H8" s="3">
        <f>H7*H5*H6</f>
        <v>337260</v>
      </c>
    </row>
    <row r="9">
      <c r="A9" s="2" t="s">
        <v>8</v>
      </c>
      <c r="B9" s="2">
        <f>1.7459*(1+B12)</f>
        <v>1.7843098</v>
      </c>
      <c r="G9" s="2" t="s">
        <v>8</v>
      </c>
      <c r="H9" s="2">
        <f>4.0068*(1+H12)</f>
        <v>4.0949496</v>
      </c>
    </row>
    <row r="10">
      <c r="A10" s="2" t="s">
        <v>9</v>
      </c>
      <c r="B10" s="2">
        <v>1.0</v>
      </c>
      <c r="G10" s="2" t="s">
        <v>9</v>
      </c>
      <c r="H10" s="2">
        <v>1.0</v>
      </c>
    </row>
    <row r="11">
      <c r="A11" s="2" t="s">
        <v>10</v>
      </c>
      <c r="B11" s="3">
        <f>B7*B9*B10</f>
        <v>356861.96</v>
      </c>
      <c r="G11" s="2" t="s">
        <v>10</v>
      </c>
      <c r="H11" s="3">
        <f>H7*H9*H10</f>
        <v>818989.92</v>
      </c>
    </row>
    <row r="12">
      <c r="A12" s="2" t="s">
        <v>11</v>
      </c>
      <c r="B12" s="4">
        <v>0.022</v>
      </c>
      <c r="G12" s="2" t="s">
        <v>11</v>
      </c>
      <c r="H12" s="4">
        <v>0.022</v>
      </c>
    </row>
    <row r="13">
      <c r="D13" s="1" t="s">
        <v>12</v>
      </c>
      <c r="E13" s="5">
        <f>xirr(E15:E29,B15:B29)</f>
        <v>0.0355045955</v>
      </c>
      <c r="J13" s="1" t="s">
        <v>12</v>
      </c>
      <c r="K13" s="5">
        <f>xirr(K15:K44,H15:H44)</f>
        <v>0.04158327775</v>
      </c>
    </row>
    <row r="14">
      <c r="A14" s="6" t="s">
        <v>13</v>
      </c>
      <c r="B14" s="6" t="s">
        <v>14</v>
      </c>
      <c r="C14" s="6" t="s">
        <v>6</v>
      </c>
      <c r="D14" s="6" t="s">
        <v>15</v>
      </c>
      <c r="E14" s="6" t="s">
        <v>16</v>
      </c>
      <c r="G14" s="6" t="s">
        <v>13</v>
      </c>
      <c r="H14" s="6" t="s">
        <v>14</v>
      </c>
      <c r="I14" s="6" t="s">
        <v>6</v>
      </c>
      <c r="J14" s="6" t="s">
        <v>15</v>
      </c>
      <c r="K14" s="6" t="s">
        <v>16</v>
      </c>
    </row>
    <row r="15">
      <c r="A15" s="6">
        <v>1.0</v>
      </c>
      <c r="B15" s="7">
        <v>44743.0</v>
      </c>
      <c r="C15" s="8">
        <f>B7*1.045</f>
        <v>209000</v>
      </c>
      <c r="D15" s="8"/>
      <c r="E15" s="8">
        <f t="shared" ref="E15:E29" si="1">D15-C15</f>
        <v>-209000</v>
      </c>
      <c r="G15" s="6">
        <v>1.0</v>
      </c>
      <c r="H15" s="7">
        <v>44743.0</v>
      </c>
      <c r="I15" s="8">
        <f>H7*1.045</f>
        <v>209000</v>
      </c>
      <c r="J15" s="8"/>
      <c r="K15" s="8">
        <f t="shared" ref="K15:K44" si="2">J15-I15</f>
        <v>-209000</v>
      </c>
    </row>
    <row r="16">
      <c r="A16" s="6">
        <v>2.0</v>
      </c>
      <c r="B16" s="7">
        <v>45108.0</v>
      </c>
      <c r="C16" s="8">
        <f t="shared" ref="C16:C19" si="3">$B$7*1.0225</f>
        <v>204500</v>
      </c>
      <c r="D16" s="8"/>
      <c r="E16" s="8">
        <f t="shared" si="1"/>
        <v>-204500</v>
      </c>
      <c r="G16" s="6">
        <v>2.0</v>
      </c>
      <c r="H16" s="7">
        <v>45108.0</v>
      </c>
      <c r="I16" s="8">
        <f t="shared" ref="I16:I29" si="4">$H$7*1.0225</f>
        <v>204500</v>
      </c>
      <c r="J16" s="8"/>
      <c r="K16" s="8">
        <f t="shared" si="2"/>
        <v>-204500</v>
      </c>
    </row>
    <row r="17">
      <c r="A17" s="6">
        <v>3.0</v>
      </c>
      <c r="B17" s="7">
        <v>45474.0</v>
      </c>
      <c r="C17" s="8">
        <f t="shared" si="3"/>
        <v>204500</v>
      </c>
      <c r="D17" s="8"/>
      <c r="E17" s="8">
        <f t="shared" si="1"/>
        <v>-204500</v>
      </c>
      <c r="G17" s="6">
        <v>3.0</v>
      </c>
      <c r="H17" s="7">
        <v>45474.0</v>
      </c>
      <c r="I17" s="8">
        <f t="shared" si="4"/>
        <v>204500</v>
      </c>
      <c r="J17" s="8"/>
      <c r="K17" s="8">
        <f t="shared" si="2"/>
        <v>-204500</v>
      </c>
    </row>
    <row r="18">
      <c r="A18" s="6">
        <v>4.0</v>
      </c>
      <c r="B18" s="7">
        <v>45839.0</v>
      </c>
      <c r="C18" s="8">
        <f t="shared" si="3"/>
        <v>204500</v>
      </c>
      <c r="D18" s="8"/>
      <c r="E18" s="8">
        <f t="shared" si="1"/>
        <v>-204500</v>
      </c>
      <c r="G18" s="6">
        <v>4.0</v>
      </c>
      <c r="H18" s="7">
        <v>45839.0</v>
      </c>
      <c r="I18" s="8">
        <f t="shared" si="4"/>
        <v>204500</v>
      </c>
      <c r="J18" s="8"/>
      <c r="K18" s="8">
        <f t="shared" si="2"/>
        <v>-204500</v>
      </c>
    </row>
    <row r="19">
      <c r="A19" s="6">
        <v>5.0</v>
      </c>
      <c r="B19" s="7">
        <v>46204.0</v>
      </c>
      <c r="C19" s="8">
        <f t="shared" si="3"/>
        <v>204500</v>
      </c>
      <c r="D19" s="8"/>
      <c r="E19" s="8">
        <f t="shared" si="1"/>
        <v>-204500</v>
      </c>
      <c r="G19" s="6">
        <v>5.0</v>
      </c>
      <c r="H19" s="7">
        <v>46204.0</v>
      </c>
      <c r="I19" s="8">
        <f t="shared" si="4"/>
        <v>204500</v>
      </c>
      <c r="J19" s="8"/>
      <c r="K19" s="8">
        <f t="shared" si="2"/>
        <v>-204500</v>
      </c>
    </row>
    <row r="20">
      <c r="A20" s="6">
        <v>6.0</v>
      </c>
      <c r="B20" s="7">
        <v>46569.0</v>
      </c>
      <c r="C20" s="8"/>
      <c r="D20" s="8"/>
      <c r="E20" s="8">
        <f t="shared" si="1"/>
        <v>0</v>
      </c>
      <c r="G20" s="6">
        <v>6.0</v>
      </c>
      <c r="H20" s="7">
        <v>46569.0</v>
      </c>
      <c r="I20" s="8">
        <f t="shared" si="4"/>
        <v>204500</v>
      </c>
      <c r="J20" s="8"/>
      <c r="K20" s="8">
        <f t="shared" si="2"/>
        <v>-204500</v>
      </c>
    </row>
    <row r="21">
      <c r="A21" s="6">
        <v>7.0</v>
      </c>
      <c r="B21" s="7">
        <v>46935.0</v>
      </c>
      <c r="C21" s="8"/>
      <c r="D21" s="8"/>
      <c r="E21" s="8">
        <f t="shared" si="1"/>
        <v>0</v>
      </c>
      <c r="G21" s="6">
        <v>7.0</v>
      </c>
      <c r="H21" s="7">
        <v>46935.0</v>
      </c>
      <c r="I21" s="8">
        <f t="shared" si="4"/>
        <v>204500</v>
      </c>
      <c r="J21" s="8"/>
      <c r="K21" s="8">
        <f t="shared" si="2"/>
        <v>-204500</v>
      </c>
    </row>
    <row r="22">
      <c r="A22" s="6">
        <v>8.0</v>
      </c>
      <c r="B22" s="7">
        <v>47300.0</v>
      </c>
      <c r="C22" s="8"/>
      <c r="D22" s="8"/>
      <c r="E22" s="8">
        <f t="shared" si="1"/>
        <v>0</v>
      </c>
      <c r="G22" s="6">
        <v>8.0</v>
      </c>
      <c r="H22" s="7">
        <v>47300.0</v>
      </c>
      <c r="I22" s="8">
        <f t="shared" si="4"/>
        <v>204500</v>
      </c>
      <c r="J22" s="8"/>
      <c r="K22" s="8">
        <f t="shared" si="2"/>
        <v>-204500</v>
      </c>
    </row>
    <row r="23">
      <c r="A23" s="6">
        <v>9.0</v>
      </c>
      <c r="B23" s="7">
        <v>47665.0</v>
      </c>
      <c r="C23" s="8"/>
      <c r="D23" s="8"/>
      <c r="E23" s="8">
        <f t="shared" si="1"/>
        <v>0</v>
      </c>
      <c r="G23" s="6">
        <v>9.0</v>
      </c>
      <c r="H23" s="7">
        <v>47665.0</v>
      </c>
      <c r="I23" s="8">
        <f t="shared" si="4"/>
        <v>204500</v>
      </c>
      <c r="J23" s="8"/>
      <c r="K23" s="8">
        <f t="shared" si="2"/>
        <v>-204500</v>
      </c>
    </row>
    <row r="24">
      <c r="A24" s="6">
        <v>10.0</v>
      </c>
      <c r="B24" s="7">
        <v>48030.0</v>
      </c>
      <c r="C24" s="8"/>
      <c r="D24" s="8"/>
      <c r="E24" s="8">
        <f t="shared" si="1"/>
        <v>0</v>
      </c>
      <c r="G24" s="6">
        <v>10.0</v>
      </c>
      <c r="H24" s="7">
        <v>48030.0</v>
      </c>
      <c r="I24" s="8">
        <f t="shared" si="4"/>
        <v>204500</v>
      </c>
      <c r="J24" s="8"/>
      <c r="K24" s="8">
        <f t="shared" si="2"/>
        <v>-204500</v>
      </c>
    </row>
    <row r="25">
      <c r="A25" s="6">
        <v>11.0</v>
      </c>
      <c r="B25" s="7">
        <v>48396.0</v>
      </c>
      <c r="C25" s="8"/>
      <c r="D25" s="8">
        <f t="shared" ref="D25:D28" si="5">$B$8</f>
        <v>224840</v>
      </c>
      <c r="E25" s="8">
        <f t="shared" si="1"/>
        <v>224840</v>
      </c>
      <c r="G25" s="6">
        <v>11.0</v>
      </c>
      <c r="H25" s="7">
        <v>48396.0</v>
      </c>
      <c r="I25" s="8">
        <f t="shared" si="4"/>
        <v>204500</v>
      </c>
      <c r="J25" s="8"/>
      <c r="K25" s="8">
        <f t="shared" si="2"/>
        <v>-204500</v>
      </c>
    </row>
    <row r="26">
      <c r="A26" s="6">
        <v>12.0</v>
      </c>
      <c r="B26" s="7">
        <v>48761.0</v>
      </c>
      <c r="C26" s="8"/>
      <c r="D26" s="8">
        <f t="shared" si="5"/>
        <v>224840</v>
      </c>
      <c r="E26" s="8">
        <f t="shared" si="1"/>
        <v>224840</v>
      </c>
      <c r="G26" s="6">
        <v>12.0</v>
      </c>
      <c r="H26" s="7">
        <v>48761.0</v>
      </c>
      <c r="I26" s="8">
        <f t="shared" si="4"/>
        <v>204500</v>
      </c>
      <c r="J26" s="8"/>
      <c r="K26" s="8">
        <f t="shared" si="2"/>
        <v>-204500</v>
      </c>
    </row>
    <row r="27">
      <c r="A27" s="6">
        <v>13.0</v>
      </c>
      <c r="B27" s="7">
        <v>49126.0</v>
      </c>
      <c r="C27" s="8"/>
      <c r="D27" s="8">
        <f t="shared" si="5"/>
        <v>224840</v>
      </c>
      <c r="E27" s="8">
        <f t="shared" si="1"/>
        <v>224840</v>
      </c>
      <c r="G27" s="6">
        <v>13.0</v>
      </c>
      <c r="H27" s="7">
        <v>49126.0</v>
      </c>
      <c r="I27" s="8">
        <f t="shared" si="4"/>
        <v>204500</v>
      </c>
      <c r="J27" s="8"/>
      <c r="K27" s="8">
        <f t="shared" si="2"/>
        <v>-204500</v>
      </c>
    </row>
    <row r="28">
      <c r="A28" s="6">
        <v>14.0</v>
      </c>
      <c r="B28" s="7">
        <v>49491.0</v>
      </c>
      <c r="C28" s="8"/>
      <c r="D28" s="8">
        <f t="shared" si="5"/>
        <v>224840</v>
      </c>
      <c r="E28" s="8">
        <f t="shared" si="1"/>
        <v>224840</v>
      </c>
      <c r="G28" s="6">
        <v>14.0</v>
      </c>
      <c r="H28" s="7">
        <v>49491.0</v>
      </c>
      <c r="I28" s="8">
        <f t="shared" si="4"/>
        <v>204500</v>
      </c>
      <c r="J28" s="8"/>
      <c r="K28" s="8">
        <f t="shared" si="2"/>
        <v>-204500</v>
      </c>
    </row>
    <row r="29">
      <c r="A29" s="6">
        <v>15.0</v>
      </c>
      <c r="B29" s="7">
        <v>49857.0</v>
      </c>
      <c r="C29" s="8"/>
      <c r="D29" s="8">
        <f>$B$8+B11</f>
        <v>581701.96</v>
      </c>
      <c r="E29" s="8">
        <f t="shared" si="1"/>
        <v>581701.96</v>
      </c>
      <c r="G29" s="6">
        <v>15.0</v>
      </c>
      <c r="H29" s="7">
        <v>49857.0</v>
      </c>
      <c r="I29" s="8">
        <f t="shared" si="4"/>
        <v>204500</v>
      </c>
      <c r="J29" s="8"/>
      <c r="K29" s="8">
        <f t="shared" si="2"/>
        <v>-204500</v>
      </c>
    </row>
    <row r="30">
      <c r="B30" s="9"/>
      <c r="G30" s="6">
        <v>16.0</v>
      </c>
      <c r="H30" s="7">
        <v>50222.0</v>
      </c>
      <c r="I30" s="8"/>
      <c r="J30" s="8">
        <f t="shared" ref="J30:J43" si="6">$H$8</f>
        <v>337260</v>
      </c>
      <c r="K30" s="8">
        <f t="shared" si="2"/>
        <v>337260</v>
      </c>
    </row>
    <row r="31">
      <c r="A31" s="1" t="s">
        <v>17</v>
      </c>
      <c r="G31" s="6">
        <v>17.0</v>
      </c>
      <c r="H31" s="7">
        <v>50587.0</v>
      </c>
      <c r="I31" s="8"/>
      <c r="J31" s="8">
        <f t="shared" si="6"/>
        <v>337260</v>
      </c>
      <c r="K31" s="8">
        <f t="shared" si="2"/>
        <v>337260</v>
      </c>
    </row>
    <row r="32">
      <c r="A32" s="2" t="s">
        <v>18</v>
      </c>
      <c r="B32" s="2">
        <f>6.2945*(1+B12)</f>
        <v>6.432979</v>
      </c>
      <c r="G32" s="6">
        <v>18.0</v>
      </c>
      <c r="H32" s="7">
        <v>50952.0</v>
      </c>
      <c r="I32" s="8"/>
      <c r="J32" s="8">
        <f t="shared" si="6"/>
        <v>337260</v>
      </c>
      <c r="K32" s="8">
        <f t="shared" si="2"/>
        <v>337260</v>
      </c>
    </row>
    <row r="33">
      <c r="D33" s="1" t="s">
        <v>12</v>
      </c>
      <c r="E33" s="5">
        <f>xirr(E35:E45,B35:B45)</f>
        <v>0.02841348254</v>
      </c>
      <c r="G33" s="6">
        <v>19.0</v>
      </c>
      <c r="H33" s="7">
        <v>51318.0</v>
      </c>
      <c r="I33" s="8"/>
      <c r="J33" s="8">
        <f t="shared" si="6"/>
        <v>337260</v>
      </c>
      <c r="K33" s="8">
        <f t="shared" si="2"/>
        <v>337260</v>
      </c>
    </row>
    <row r="34">
      <c r="A34" s="10" t="s">
        <v>13</v>
      </c>
      <c r="B34" s="10" t="s">
        <v>14</v>
      </c>
      <c r="C34" s="6" t="s">
        <v>6</v>
      </c>
      <c r="D34" s="6" t="s">
        <v>15</v>
      </c>
      <c r="E34" s="6" t="s">
        <v>16</v>
      </c>
      <c r="G34" s="6">
        <v>20.0</v>
      </c>
      <c r="H34" s="7">
        <v>51683.0</v>
      </c>
      <c r="I34" s="8"/>
      <c r="J34" s="8">
        <f t="shared" si="6"/>
        <v>337260</v>
      </c>
      <c r="K34" s="8">
        <f t="shared" si="2"/>
        <v>337260</v>
      </c>
    </row>
    <row r="35">
      <c r="A35" s="10">
        <v>1.0</v>
      </c>
      <c r="B35" s="7">
        <v>44743.0</v>
      </c>
      <c r="C35" s="8">
        <f>B7*1.045</f>
        <v>209000</v>
      </c>
      <c r="D35" s="8"/>
      <c r="E35" s="8">
        <f t="shared" ref="E35:E45" si="7">D35-C35</f>
        <v>-209000</v>
      </c>
      <c r="G35" s="6">
        <v>21.0</v>
      </c>
      <c r="H35" s="7">
        <v>52048.0</v>
      </c>
      <c r="I35" s="8"/>
      <c r="J35" s="8">
        <f t="shared" si="6"/>
        <v>337260</v>
      </c>
      <c r="K35" s="8">
        <f t="shared" si="2"/>
        <v>337260</v>
      </c>
    </row>
    <row r="36">
      <c r="A36" s="10">
        <v>2.0</v>
      </c>
      <c r="B36" s="7">
        <v>45108.0</v>
      </c>
      <c r="C36" s="8">
        <f t="shared" ref="C36:C39" si="8">$B$7*1.0225</f>
        <v>204500</v>
      </c>
      <c r="D36" s="8"/>
      <c r="E36" s="8">
        <f t="shared" si="7"/>
        <v>-204500</v>
      </c>
      <c r="G36" s="6">
        <v>22.0</v>
      </c>
      <c r="H36" s="7">
        <v>52413.0</v>
      </c>
      <c r="I36" s="8"/>
      <c r="J36" s="8">
        <f t="shared" si="6"/>
        <v>337260</v>
      </c>
      <c r="K36" s="8">
        <f t="shared" si="2"/>
        <v>337260</v>
      </c>
    </row>
    <row r="37">
      <c r="A37" s="10">
        <v>3.0</v>
      </c>
      <c r="B37" s="7">
        <v>45474.0</v>
      </c>
      <c r="C37" s="8">
        <f t="shared" si="8"/>
        <v>204500</v>
      </c>
      <c r="D37" s="8"/>
      <c r="E37" s="8">
        <f t="shared" si="7"/>
        <v>-204500</v>
      </c>
      <c r="G37" s="6">
        <v>23.0</v>
      </c>
      <c r="H37" s="7">
        <v>52779.0</v>
      </c>
      <c r="I37" s="8"/>
      <c r="J37" s="8">
        <f t="shared" si="6"/>
        <v>337260</v>
      </c>
      <c r="K37" s="8">
        <f t="shared" si="2"/>
        <v>337260</v>
      </c>
    </row>
    <row r="38">
      <c r="A38" s="10">
        <v>4.0</v>
      </c>
      <c r="B38" s="7">
        <v>45839.0</v>
      </c>
      <c r="C38" s="8">
        <f t="shared" si="8"/>
        <v>204500</v>
      </c>
      <c r="D38" s="8"/>
      <c r="E38" s="8">
        <f t="shared" si="7"/>
        <v>-204500</v>
      </c>
      <c r="G38" s="6">
        <v>24.0</v>
      </c>
      <c r="H38" s="7">
        <v>53144.0</v>
      </c>
      <c r="I38" s="8"/>
      <c r="J38" s="8">
        <f t="shared" si="6"/>
        <v>337260</v>
      </c>
      <c r="K38" s="8">
        <f t="shared" si="2"/>
        <v>337260</v>
      </c>
    </row>
    <row r="39">
      <c r="A39" s="10">
        <v>5.0</v>
      </c>
      <c r="B39" s="7">
        <v>46204.0</v>
      </c>
      <c r="C39" s="8">
        <f t="shared" si="8"/>
        <v>204500</v>
      </c>
      <c r="D39" s="8"/>
      <c r="E39" s="8">
        <f t="shared" si="7"/>
        <v>-204500</v>
      </c>
      <c r="G39" s="6">
        <v>25.0</v>
      </c>
      <c r="H39" s="7">
        <v>53509.0</v>
      </c>
      <c r="I39" s="8"/>
      <c r="J39" s="8">
        <f t="shared" si="6"/>
        <v>337260</v>
      </c>
      <c r="K39" s="8">
        <f t="shared" si="2"/>
        <v>337260</v>
      </c>
    </row>
    <row r="40">
      <c r="A40" s="10">
        <v>6.0</v>
      </c>
      <c r="B40" s="7">
        <v>46569.0</v>
      </c>
      <c r="C40" s="8"/>
      <c r="D40" s="8"/>
      <c r="E40" s="8">
        <f t="shared" si="7"/>
        <v>0</v>
      </c>
      <c r="G40" s="6">
        <v>26.0</v>
      </c>
      <c r="H40" s="7">
        <v>53874.0</v>
      </c>
      <c r="I40" s="8"/>
      <c r="J40" s="8">
        <f t="shared" si="6"/>
        <v>337260</v>
      </c>
      <c r="K40" s="8">
        <f t="shared" si="2"/>
        <v>337260</v>
      </c>
    </row>
    <row r="41">
      <c r="A41" s="10">
        <v>7.0</v>
      </c>
      <c r="B41" s="7">
        <v>46935.0</v>
      </c>
      <c r="C41" s="8"/>
      <c r="D41" s="8"/>
      <c r="E41" s="8">
        <f t="shared" si="7"/>
        <v>0</v>
      </c>
      <c r="G41" s="6">
        <v>27.0</v>
      </c>
      <c r="H41" s="7">
        <v>54240.0</v>
      </c>
      <c r="I41" s="8"/>
      <c r="J41" s="8">
        <f t="shared" si="6"/>
        <v>337260</v>
      </c>
      <c r="K41" s="8">
        <f t="shared" si="2"/>
        <v>337260</v>
      </c>
    </row>
    <row r="42">
      <c r="A42" s="10">
        <v>8.0</v>
      </c>
      <c r="B42" s="7">
        <v>47300.0</v>
      </c>
      <c r="C42" s="8"/>
      <c r="D42" s="8"/>
      <c r="E42" s="8">
        <f t="shared" si="7"/>
        <v>0</v>
      </c>
      <c r="G42" s="6">
        <v>28.0</v>
      </c>
      <c r="H42" s="7">
        <v>54605.0</v>
      </c>
      <c r="I42" s="8"/>
      <c r="J42" s="8">
        <f t="shared" si="6"/>
        <v>337260</v>
      </c>
      <c r="K42" s="8">
        <f t="shared" si="2"/>
        <v>337260</v>
      </c>
    </row>
    <row r="43">
      <c r="A43" s="10">
        <v>9.0</v>
      </c>
      <c r="B43" s="7">
        <v>47665.0</v>
      </c>
      <c r="C43" s="8"/>
      <c r="D43" s="8"/>
      <c r="E43" s="8">
        <f t="shared" si="7"/>
        <v>0</v>
      </c>
      <c r="G43" s="6">
        <v>29.0</v>
      </c>
      <c r="H43" s="7">
        <v>54970.0</v>
      </c>
      <c r="I43" s="8"/>
      <c r="J43" s="8">
        <f t="shared" si="6"/>
        <v>337260</v>
      </c>
      <c r="K43" s="8">
        <f t="shared" si="2"/>
        <v>337260</v>
      </c>
    </row>
    <row r="44">
      <c r="A44" s="10">
        <v>10.0</v>
      </c>
      <c r="B44" s="7">
        <v>48030.0</v>
      </c>
      <c r="C44" s="8"/>
      <c r="D44" s="8"/>
      <c r="E44" s="8">
        <f t="shared" si="7"/>
        <v>0</v>
      </c>
      <c r="G44" s="6">
        <v>30.0</v>
      </c>
      <c r="H44" s="7">
        <v>55335.0</v>
      </c>
      <c r="I44" s="8"/>
      <c r="J44" s="11">
        <f>$H$8+H11</f>
        <v>1156249.92</v>
      </c>
      <c r="K44" s="11">
        <f t="shared" si="2"/>
        <v>1156249.92</v>
      </c>
    </row>
    <row r="45">
      <c r="A45" s="10">
        <v>11.0</v>
      </c>
      <c r="B45" s="7">
        <v>48396.0</v>
      </c>
      <c r="C45" s="8"/>
      <c r="D45" s="11">
        <f>B7*B32</f>
        <v>1286595.8</v>
      </c>
      <c r="E45" s="11">
        <f t="shared" si="7"/>
        <v>1286595.8</v>
      </c>
    </row>
    <row r="46">
      <c r="G46" s="1" t="s">
        <v>17</v>
      </c>
    </row>
    <row r="47">
      <c r="G47" s="2" t="s">
        <v>18</v>
      </c>
      <c r="H47" s="2">
        <f>18.7589*(1+H12)</f>
        <v>19.1715958</v>
      </c>
    </row>
    <row r="48">
      <c r="J48" s="1" t="s">
        <v>12</v>
      </c>
      <c r="K48" s="5">
        <f>xirr(K50:K65,H50:H65)</f>
        <v>0.02717583434</v>
      </c>
    </row>
    <row r="49">
      <c r="G49" s="10" t="s">
        <v>13</v>
      </c>
      <c r="H49" s="10" t="s">
        <v>14</v>
      </c>
      <c r="I49" s="6" t="s">
        <v>6</v>
      </c>
      <c r="J49" s="6" t="s">
        <v>15</v>
      </c>
      <c r="K49" s="6" t="s">
        <v>16</v>
      </c>
    </row>
    <row r="50">
      <c r="G50" s="10">
        <v>1.0</v>
      </c>
      <c r="H50" s="7">
        <v>44743.0</v>
      </c>
      <c r="I50" s="8">
        <f>H7*1.045</f>
        <v>209000</v>
      </c>
      <c r="J50" s="8"/>
      <c r="K50" s="8">
        <f t="shared" ref="K50:K65" si="9">J50-I50</f>
        <v>-209000</v>
      </c>
    </row>
    <row r="51">
      <c r="G51" s="10">
        <v>2.0</v>
      </c>
      <c r="H51" s="7">
        <v>45108.0</v>
      </c>
      <c r="I51" s="8">
        <f t="shared" ref="I51:I64" si="10">$H$7*1.0225</f>
        <v>204500</v>
      </c>
      <c r="J51" s="8"/>
      <c r="K51" s="8">
        <f t="shared" si="9"/>
        <v>-204500</v>
      </c>
    </row>
    <row r="52">
      <c r="G52" s="10">
        <v>3.0</v>
      </c>
      <c r="H52" s="7">
        <v>45474.0</v>
      </c>
      <c r="I52" s="8">
        <f t="shared" si="10"/>
        <v>204500</v>
      </c>
      <c r="J52" s="8"/>
      <c r="K52" s="8">
        <f t="shared" si="9"/>
        <v>-204500</v>
      </c>
    </row>
    <row r="53">
      <c r="G53" s="10">
        <v>4.0</v>
      </c>
      <c r="H53" s="7">
        <v>45839.0</v>
      </c>
      <c r="I53" s="8">
        <f t="shared" si="10"/>
        <v>204500</v>
      </c>
      <c r="J53" s="8"/>
      <c r="K53" s="8">
        <f t="shared" si="9"/>
        <v>-204500</v>
      </c>
    </row>
    <row r="54">
      <c r="G54" s="10">
        <v>5.0</v>
      </c>
      <c r="H54" s="7">
        <v>46204.0</v>
      </c>
      <c r="I54" s="8">
        <f t="shared" si="10"/>
        <v>204500</v>
      </c>
      <c r="J54" s="8"/>
      <c r="K54" s="8">
        <f t="shared" si="9"/>
        <v>-204500</v>
      </c>
    </row>
    <row r="55">
      <c r="G55" s="10">
        <v>6.0</v>
      </c>
      <c r="H55" s="7">
        <v>46569.0</v>
      </c>
      <c r="I55" s="8">
        <f t="shared" si="10"/>
        <v>204500</v>
      </c>
      <c r="J55" s="8"/>
      <c r="K55" s="8">
        <f t="shared" si="9"/>
        <v>-204500</v>
      </c>
    </row>
    <row r="56">
      <c r="G56" s="10">
        <v>7.0</v>
      </c>
      <c r="H56" s="7">
        <v>46935.0</v>
      </c>
      <c r="I56" s="8">
        <f t="shared" si="10"/>
        <v>204500</v>
      </c>
      <c r="J56" s="8"/>
      <c r="K56" s="8">
        <f t="shared" si="9"/>
        <v>-204500</v>
      </c>
    </row>
    <row r="57">
      <c r="G57" s="10">
        <v>8.0</v>
      </c>
      <c r="H57" s="7">
        <v>47300.0</v>
      </c>
      <c r="I57" s="8">
        <f t="shared" si="10"/>
        <v>204500</v>
      </c>
      <c r="J57" s="8"/>
      <c r="K57" s="8">
        <f t="shared" si="9"/>
        <v>-204500</v>
      </c>
    </row>
    <row r="58">
      <c r="G58" s="10">
        <v>9.0</v>
      </c>
      <c r="H58" s="7">
        <v>47665.0</v>
      </c>
      <c r="I58" s="8">
        <f t="shared" si="10"/>
        <v>204500</v>
      </c>
      <c r="J58" s="8"/>
      <c r="K58" s="8">
        <f t="shared" si="9"/>
        <v>-204500</v>
      </c>
    </row>
    <row r="59">
      <c r="G59" s="10">
        <v>10.0</v>
      </c>
      <c r="H59" s="7">
        <v>48030.0</v>
      </c>
      <c r="I59" s="8">
        <f t="shared" si="10"/>
        <v>204500</v>
      </c>
      <c r="J59" s="8"/>
      <c r="K59" s="8">
        <f t="shared" si="9"/>
        <v>-204500</v>
      </c>
    </row>
    <row r="60">
      <c r="G60" s="10">
        <v>11.0</v>
      </c>
      <c r="H60" s="7">
        <v>48396.0</v>
      </c>
      <c r="I60" s="8">
        <f t="shared" si="10"/>
        <v>204500</v>
      </c>
      <c r="J60" s="8"/>
      <c r="K60" s="8">
        <f t="shared" si="9"/>
        <v>-204500</v>
      </c>
    </row>
    <row r="61">
      <c r="G61" s="10">
        <v>12.0</v>
      </c>
      <c r="H61" s="7">
        <v>48761.0</v>
      </c>
      <c r="I61" s="8">
        <f t="shared" si="10"/>
        <v>204500</v>
      </c>
      <c r="J61" s="8"/>
      <c r="K61" s="8">
        <f t="shared" si="9"/>
        <v>-204500</v>
      </c>
    </row>
    <row r="62">
      <c r="G62" s="10">
        <v>13.0</v>
      </c>
      <c r="H62" s="7">
        <v>49126.0</v>
      </c>
      <c r="I62" s="8">
        <f t="shared" si="10"/>
        <v>204500</v>
      </c>
      <c r="J62" s="8"/>
      <c r="K62" s="8">
        <f t="shared" si="9"/>
        <v>-204500</v>
      </c>
    </row>
    <row r="63">
      <c r="G63" s="10">
        <v>14.0</v>
      </c>
      <c r="H63" s="7">
        <v>49491.0</v>
      </c>
      <c r="I63" s="8">
        <f t="shared" si="10"/>
        <v>204500</v>
      </c>
      <c r="J63" s="8"/>
      <c r="K63" s="8">
        <f t="shared" si="9"/>
        <v>-204500</v>
      </c>
    </row>
    <row r="64">
      <c r="G64" s="10">
        <v>15.0</v>
      </c>
      <c r="H64" s="7">
        <v>49857.0</v>
      </c>
      <c r="I64" s="8">
        <f t="shared" si="10"/>
        <v>204500</v>
      </c>
      <c r="J64" s="8"/>
      <c r="K64" s="8">
        <f t="shared" si="9"/>
        <v>-204500</v>
      </c>
    </row>
    <row r="65">
      <c r="G65" s="10">
        <v>16.0</v>
      </c>
      <c r="H65" s="7">
        <v>50222.0</v>
      </c>
      <c r="I65" s="8"/>
      <c r="J65" s="11">
        <f>H7*H47</f>
        <v>3834319.16</v>
      </c>
      <c r="K65" s="11">
        <f t="shared" si="9"/>
        <v>3834319.16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88"/>
  </cols>
  <sheetData>
    <row r="1">
      <c r="A1" s="1" t="s">
        <v>0</v>
      </c>
      <c r="H1" s="1" t="s">
        <v>0</v>
      </c>
    </row>
    <row r="2">
      <c r="A2" s="2" t="s">
        <v>1</v>
      </c>
      <c r="B2" s="2">
        <v>10.0</v>
      </c>
      <c r="H2" s="2" t="s">
        <v>1</v>
      </c>
      <c r="I2" s="2">
        <v>15.0</v>
      </c>
    </row>
    <row r="3">
      <c r="A3" s="2" t="s">
        <v>2</v>
      </c>
      <c r="B3" s="2">
        <v>5.0</v>
      </c>
      <c r="H3" s="2" t="s">
        <v>2</v>
      </c>
      <c r="I3" s="2">
        <v>15.0</v>
      </c>
    </row>
    <row r="4">
      <c r="A4" s="2" t="s">
        <v>3</v>
      </c>
      <c r="B4" s="2">
        <v>5.0</v>
      </c>
      <c r="H4" s="2" t="s">
        <v>3</v>
      </c>
      <c r="I4" s="2">
        <v>15.0</v>
      </c>
    </row>
    <row r="5">
      <c r="A5" s="2" t="s">
        <v>4</v>
      </c>
      <c r="B5" s="2">
        <f>1*(1+B12)</f>
        <v>1.022</v>
      </c>
      <c r="H5" s="2" t="s">
        <v>4</v>
      </c>
      <c r="I5" s="2">
        <f>1.3*(1+I12)</f>
        <v>1.3286</v>
      </c>
    </row>
    <row r="6">
      <c r="A6" s="2" t="s">
        <v>5</v>
      </c>
      <c r="B6" s="2">
        <v>1.0</v>
      </c>
      <c r="H6" s="2" t="s">
        <v>5</v>
      </c>
      <c r="I6" s="2">
        <v>1.0</v>
      </c>
    </row>
    <row r="7">
      <c r="A7" s="2" t="s">
        <v>6</v>
      </c>
      <c r="B7" s="2">
        <v>200000.0</v>
      </c>
      <c r="H7" s="2" t="s">
        <v>6</v>
      </c>
      <c r="I7" s="2">
        <v>200000.0</v>
      </c>
    </row>
    <row r="8">
      <c r="A8" s="2" t="s">
        <v>7</v>
      </c>
      <c r="B8" s="3">
        <f>B7*B5*B6</f>
        <v>204400</v>
      </c>
      <c r="H8" s="2" t="s">
        <v>7</v>
      </c>
      <c r="I8" s="3">
        <f>I7*I5*I6</f>
        <v>265720</v>
      </c>
    </row>
    <row r="9">
      <c r="A9" s="2" t="s">
        <v>8</v>
      </c>
      <c r="B9" s="2">
        <f>1.7787*(1+B12)</f>
        <v>1.8178314</v>
      </c>
      <c r="H9" s="2" t="s">
        <v>8</v>
      </c>
      <c r="I9" s="2">
        <f>3.0958*(1+I12)</f>
        <v>3.1639076</v>
      </c>
    </row>
    <row r="10">
      <c r="A10" s="2" t="s">
        <v>9</v>
      </c>
      <c r="B10" s="2">
        <v>1.0</v>
      </c>
      <c r="H10" s="2" t="s">
        <v>9</v>
      </c>
      <c r="I10" s="2">
        <v>1.0</v>
      </c>
    </row>
    <row r="11">
      <c r="A11" s="2" t="s">
        <v>10</v>
      </c>
      <c r="B11" s="3">
        <f>B7*B9*B10</f>
        <v>363566.28</v>
      </c>
      <c r="H11" s="2" t="s">
        <v>10</v>
      </c>
      <c r="I11" s="3">
        <f>I7*I9*I10</f>
        <v>632781.52</v>
      </c>
    </row>
    <row r="12">
      <c r="A12" s="2" t="s">
        <v>11</v>
      </c>
      <c r="B12" s="4">
        <v>0.022</v>
      </c>
      <c r="H12" s="2" t="s">
        <v>11</v>
      </c>
      <c r="I12" s="4">
        <v>0.022</v>
      </c>
    </row>
    <row r="13">
      <c r="E13" s="1" t="s">
        <v>12</v>
      </c>
      <c r="F13" s="5">
        <f>xirr(E15:E29,B15:B29)</f>
        <v>0.03568466226</v>
      </c>
      <c r="L13" s="1" t="s">
        <v>12</v>
      </c>
      <c r="M13" s="5">
        <f>xirr(L15:L44,I15:I44)</f>
        <v>0.04195864707</v>
      </c>
    </row>
    <row r="14">
      <c r="A14" s="6" t="s">
        <v>13</v>
      </c>
      <c r="B14" s="6" t="s">
        <v>14</v>
      </c>
      <c r="C14" s="6" t="s">
        <v>6</v>
      </c>
      <c r="D14" s="6" t="s">
        <v>15</v>
      </c>
      <c r="E14" s="6" t="s">
        <v>16</v>
      </c>
      <c r="F14" s="6" t="s">
        <v>19</v>
      </c>
      <c r="H14" s="6" t="s">
        <v>13</v>
      </c>
      <c r="I14" s="6" t="s">
        <v>14</v>
      </c>
      <c r="J14" s="6" t="s">
        <v>6</v>
      </c>
      <c r="K14" s="6" t="s">
        <v>15</v>
      </c>
      <c r="L14" s="6" t="s">
        <v>16</v>
      </c>
      <c r="M14" s="6" t="s">
        <v>19</v>
      </c>
    </row>
    <row r="15">
      <c r="A15" s="6">
        <v>1.0</v>
      </c>
      <c r="B15" s="7">
        <v>44743.0</v>
      </c>
      <c r="C15" s="8">
        <f>B7*1.045</f>
        <v>209000</v>
      </c>
      <c r="D15" s="8"/>
      <c r="E15" s="8">
        <f t="shared" ref="E15:E29" si="1">D15-C15</f>
        <v>-209000</v>
      </c>
      <c r="F15" s="8"/>
      <c r="H15" s="6">
        <v>1.0</v>
      </c>
      <c r="I15" s="7">
        <v>44743.0</v>
      </c>
      <c r="J15" s="8">
        <f>I7*1.045</f>
        <v>209000</v>
      </c>
      <c r="K15" s="8"/>
      <c r="L15" s="8">
        <f t="shared" ref="L15:L44" si="2">K15-J15</f>
        <v>-209000</v>
      </c>
      <c r="M15" s="8"/>
    </row>
    <row r="16">
      <c r="A16" s="6">
        <v>2.0</v>
      </c>
      <c r="B16" s="7">
        <v>45108.0</v>
      </c>
      <c r="C16" s="8">
        <f t="shared" ref="C16:C19" si="3">$B$7*1.0225</f>
        <v>204500</v>
      </c>
      <c r="D16" s="8"/>
      <c r="E16" s="8">
        <f t="shared" si="1"/>
        <v>-204500</v>
      </c>
      <c r="F16" s="8"/>
      <c r="H16" s="6">
        <v>2.0</v>
      </c>
      <c r="I16" s="7">
        <v>45108.0</v>
      </c>
      <c r="J16" s="8">
        <f t="shared" ref="J16:J29" si="4">$I$7*1.0225</f>
        <v>204500</v>
      </c>
      <c r="K16" s="8"/>
      <c r="L16" s="8">
        <f t="shared" si="2"/>
        <v>-204500</v>
      </c>
      <c r="M16" s="8"/>
    </row>
    <row r="17">
      <c r="A17" s="6">
        <v>3.0</v>
      </c>
      <c r="B17" s="7">
        <v>45474.0</v>
      </c>
      <c r="C17" s="8">
        <f t="shared" si="3"/>
        <v>204500</v>
      </c>
      <c r="D17" s="8"/>
      <c r="E17" s="8">
        <f t="shared" si="1"/>
        <v>-204500</v>
      </c>
      <c r="F17" s="8"/>
      <c r="H17" s="6">
        <v>3.0</v>
      </c>
      <c r="I17" s="7">
        <v>45474.0</v>
      </c>
      <c r="J17" s="8">
        <f t="shared" si="4"/>
        <v>204500</v>
      </c>
      <c r="K17" s="8"/>
      <c r="L17" s="8">
        <f t="shared" si="2"/>
        <v>-204500</v>
      </c>
      <c r="M17" s="8"/>
    </row>
    <row r="18">
      <c r="A18" s="6">
        <v>4.0</v>
      </c>
      <c r="B18" s="7">
        <v>45839.0</v>
      </c>
      <c r="C18" s="8">
        <f t="shared" si="3"/>
        <v>204500</v>
      </c>
      <c r="D18" s="8"/>
      <c r="E18" s="8">
        <f t="shared" si="1"/>
        <v>-204500</v>
      </c>
      <c r="F18" s="8"/>
      <c r="H18" s="6">
        <v>4.0</v>
      </c>
      <c r="I18" s="7">
        <v>45839.0</v>
      </c>
      <c r="J18" s="8">
        <f t="shared" si="4"/>
        <v>204500</v>
      </c>
      <c r="K18" s="8"/>
      <c r="L18" s="8">
        <f t="shared" si="2"/>
        <v>-204500</v>
      </c>
      <c r="M18" s="8"/>
    </row>
    <row r="19">
      <c r="A19" s="6">
        <v>5.0</v>
      </c>
      <c r="B19" s="7">
        <v>46204.0</v>
      </c>
      <c r="C19" s="8">
        <f t="shared" si="3"/>
        <v>204500</v>
      </c>
      <c r="D19" s="8"/>
      <c r="E19" s="8">
        <f t="shared" si="1"/>
        <v>-204500</v>
      </c>
      <c r="F19" s="8"/>
      <c r="H19" s="6">
        <v>5.0</v>
      </c>
      <c r="I19" s="7">
        <v>46204.0</v>
      </c>
      <c r="J19" s="8">
        <f t="shared" si="4"/>
        <v>204500</v>
      </c>
      <c r="K19" s="8"/>
      <c r="L19" s="8">
        <f t="shared" si="2"/>
        <v>-204500</v>
      </c>
      <c r="M19" s="8"/>
    </row>
    <row r="20">
      <c r="A20" s="6">
        <v>6.0</v>
      </c>
      <c r="B20" s="7">
        <v>46569.0</v>
      </c>
      <c r="C20" s="8"/>
      <c r="D20" s="8"/>
      <c r="E20" s="8">
        <f t="shared" si="1"/>
        <v>0</v>
      </c>
      <c r="F20" s="8"/>
      <c r="H20" s="6">
        <v>6.0</v>
      </c>
      <c r="I20" s="7">
        <v>46569.0</v>
      </c>
      <c r="J20" s="8">
        <f t="shared" si="4"/>
        <v>204500</v>
      </c>
      <c r="K20" s="8"/>
      <c r="L20" s="8">
        <f t="shared" si="2"/>
        <v>-204500</v>
      </c>
      <c r="M20" s="8"/>
    </row>
    <row r="21">
      <c r="A21" s="6">
        <v>7.0</v>
      </c>
      <c r="B21" s="7">
        <v>46935.0</v>
      </c>
      <c r="C21" s="8"/>
      <c r="D21" s="8"/>
      <c r="E21" s="8">
        <f t="shared" si="1"/>
        <v>0</v>
      </c>
      <c r="F21" s="8"/>
      <c r="H21" s="6">
        <v>7.0</v>
      </c>
      <c r="I21" s="7">
        <v>46935.0</v>
      </c>
      <c r="J21" s="8">
        <f t="shared" si="4"/>
        <v>204500</v>
      </c>
      <c r="K21" s="8"/>
      <c r="L21" s="8">
        <f t="shared" si="2"/>
        <v>-204500</v>
      </c>
      <c r="M21" s="8"/>
    </row>
    <row r="22">
      <c r="A22" s="6">
        <v>8.0</v>
      </c>
      <c r="B22" s="7">
        <v>47300.0</v>
      </c>
      <c r="C22" s="8"/>
      <c r="D22" s="8"/>
      <c r="E22" s="8">
        <f t="shared" si="1"/>
        <v>0</v>
      </c>
      <c r="F22" s="8"/>
      <c r="H22" s="6">
        <v>8.0</v>
      </c>
      <c r="I22" s="7">
        <v>47300.0</v>
      </c>
      <c r="J22" s="8">
        <f t="shared" si="4"/>
        <v>204500</v>
      </c>
      <c r="K22" s="8"/>
      <c r="L22" s="8">
        <f t="shared" si="2"/>
        <v>-204500</v>
      </c>
      <c r="M22" s="8"/>
    </row>
    <row r="23">
      <c r="A23" s="6">
        <v>9.0</v>
      </c>
      <c r="B23" s="7">
        <v>47665.0</v>
      </c>
      <c r="C23" s="8"/>
      <c r="D23" s="8"/>
      <c r="E23" s="8">
        <f t="shared" si="1"/>
        <v>0</v>
      </c>
      <c r="F23" s="8"/>
      <c r="H23" s="6">
        <v>9.0</v>
      </c>
      <c r="I23" s="7">
        <v>47665.0</v>
      </c>
      <c r="J23" s="8">
        <f t="shared" si="4"/>
        <v>204500</v>
      </c>
      <c r="K23" s="8"/>
      <c r="L23" s="8">
        <f t="shared" si="2"/>
        <v>-204500</v>
      </c>
      <c r="M23" s="8"/>
    </row>
    <row r="24">
      <c r="A24" s="6">
        <v>10.0</v>
      </c>
      <c r="B24" s="7">
        <v>48030.0</v>
      </c>
      <c r="C24" s="8"/>
      <c r="D24" s="8"/>
      <c r="E24" s="8">
        <f t="shared" si="1"/>
        <v>0</v>
      </c>
      <c r="F24" s="8"/>
      <c r="H24" s="6">
        <v>10.0</v>
      </c>
      <c r="I24" s="7">
        <v>48030.0</v>
      </c>
      <c r="J24" s="8">
        <f t="shared" si="4"/>
        <v>204500</v>
      </c>
      <c r="K24" s="8"/>
      <c r="L24" s="8">
        <f t="shared" si="2"/>
        <v>-204500</v>
      </c>
      <c r="M24" s="8"/>
    </row>
    <row r="25">
      <c r="A25" s="6">
        <v>11.0</v>
      </c>
      <c r="B25" s="7">
        <v>48396.0</v>
      </c>
      <c r="C25" s="8"/>
      <c r="D25" s="8">
        <f t="shared" ref="D25:D28" si="5">$B$8*F25</f>
        <v>204400</v>
      </c>
      <c r="E25" s="8">
        <f t="shared" si="1"/>
        <v>204400</v>
      </c>
      <c r="F25" s="6">
        <v>1.0</v>
      </c>
      <c r="H25" s="6">
        <v>11.0</v>
      </c>
      <c r="I25" s="7">
        <v>48396.0</v>
      </c>
      <c r="J25" s="8">
        <f t="shared" si="4"/>
        <v>204500</v>
      </c>
      <c r="K25" s="8"/>
      <c r="L25" s="8">
        <f t="shared" si="2"/>
        <v>-204500</v>
      </c>
      <c r="M25" s="6">
        <v>1.0</v>
      </c>
    </row>
    <row r="26">
      <c r="A26" s="6">
        <v>12.0</v>
      </c>
      <c r="B26" s="7">
        <v>48761.0</v>
      </c>
      <c r="C26" s="8"/>
      <c r="D26" s="8">
        <f t="shared" si="5"/>
        <v>214620</v>
      </c>
      <c r="E26" s="8">
        <f t="shared" si="1"/>
        <v>214620</v>
      </c>
      <c r="F26" s="6">
        <v>1.05</v>
      </c>
      <c r="H26" s="6">
        <v>12.0</v>
      </c>
      <c r="I26" s="7">
        <v>48761.0</v>
      </c>
      <c r="J26" s="8">
        <f t="shared" si="4"/>
        <v>204500</v>
      </c>
      <c r="K26" s="8"/>
      <c r="L26" s="8">
        <f t="shared" si="2"/>
        <v>-204500</v>
      </c>
      <c r="M26" s="6">
        <f t="shared" ref="M26:M29" si="6">M25+0.05</f>
        <v>1.05</v>
      </c>
    </row>
    <row r="27">
      <c r="A27" s="6">
        <v>13.0</v>
      </c>
      <c r="B27" s="7">
        <v>49126.0</v>
      </c>
      <c r="C27" s="8"/>
      <c r="D27" s="8">
        <f t="shared" si="5"/>
        <v>224840</v>
      </c>
      <c r="E27" s="8">
        <f t="shared" si="1"/>
        <v>224840</v>
      </c>
      <c r="F27" s="6">
        <v>1.1</v>
      </c>
      <c r="H27" s="6">
        <v>13.0</v>
      </c>
      <c r="I27" s="7">
        <v>49126.0</v>
      </c>
      <c r="J27" s="8">
        <f t="shared" si="4"/>
        <v>204500</v>
      </c>
      <c r="K27" s="8"/>
      <c r="L27" s="8">
        <f t="shared" si="2"/>
        <v>-204500</v>
      </c>
      <c r="M27" s="6">
        <f t="shared" si="6"/>
        <v>1.1</v>
      </c>
    </row>
    <row r="28">
      <c r="A28" s="6">
        <v>14.0</v>
      </c>
      <c r="B28" s="7">
        <v>49491.0</v>
      </c>
      <c r="C28" s="8"/>
      <c r="D28" s="8">
        <f t="shared" si="5"/>
        <v>235060</v>
      </c>
      <c r="E28" s="8">
        <f t="shared" si="1"/>
        <v>235060</v>
      </c>
      <c r="F28" s="6">
        <v>1.15</v>
      </c>
      <c r="H28" s="6">
        <v>14.0</v>
      </c>
      <c r="I28" s="7">
        <v>49491.0</v>
      </c>
      <c r="J28" s="8">
        <f t="shared" si="4"/>
        <v>204500</v>
      </c>
      <c r="K28" s="8"/>
      <c r="L28" s="8">
        <f t="shared" si="2"/>
        <v>-204500</v>
      </c>
      <c r="M28" s="6">
        <f t="shared" si="6"/>
        <v>1.15</v>
      </c>
    </row>
    <row r="29">
      <c r="A29" s="6">
        <v>15.0</v>
      </c>
      <c r="B29" s="7">
        <v>49857.0</v>
      </c>
      <c r="C29" s="8"/>
      <c r="D29" s="11">
        <f>$B$8*F29+B11</f>
        <v>608846.28</v>
      </c>
      <c r="E29" s="11">
        <f t="shared" si="1"/>
        <v>608846.28</v>
      </c>
      <c r="F29" s="6">
        <v>1.2</v>
      </c>
      <c r="H29" s="6">
        <v>15.0</v>
      </c>
      <c r="I29" s="7">
        <v>49857.0</v>
      </c>
      <c r="J29" s="8">
        <f t="shared" si="4"/>
        <v>204500</v>
      </c>
      <c r="K29" s="8"/>
      <c r="L29" s="8">
        <f t="shared" si="2"/>
        <v>-204500</v>
      </c>
      <c r="M29" s="6">
        <f t="shared" si="6"/>
        <v>1.2</v>
      </c>
    </row>
    <row r="30">
      <c r="B30" s="9"/>
      <c r="H30" s="6">
        <v>16.0</v>
      </c>
      <c r="I30" s="7">
        <v>50222.0</v>
      </c>
      <c r="J30" s="8"/>
      <c r="K30" s="8">
        <f t="shared" ref="K30:K43" si="7">$I$8*M30</f>
        <v>265720</v>
      </c>
      <c r="L30" s="8">
        <f t="shared" si="2"/>
        <v>265720</v>
      </c>
      <c r="M30" s="6">
        <v>1.0</v>
      </c>
    </row>
    <row r="31">
      <c r="A31" s="1" t="s">
        <v>17</v>
      </c>
      <c r="H31" s="6">
        <v>17.0</v>
      </c>
      <c r="I31" s="7">
        <v>50587.0</v>
      </c>
      <c r="J31" s="8"/>
      <c r="K31" s="8">
        <f t="shared" si="7"/>
        <v>279006</v>
      </c>
      <c r="L31" s="8">
        <f t="shared" si="2"/>
        <v>279006</v>
      </c>
      <c r="M31" s="6">
        <f t="shared" ref="M31:M44" si="8">M30+0.05</f>
        <v>1.05</v>
      </c>
    </row>
    <row r="32">
      <c r="A32" s="2" t="s">
        <v>18</v>
      </c>
      <c r="B32" s="2">
        <f>6.2945*(1+B12)</f>
        <v>6.432979</v>
      </c>
      <c r="H32" s="6">
        <v>18.0</v>
      </c>
      <c r="I32" s="7">
        <v>50952.0</v>
      </c>
      <c r="J32" s="8"/>
      <c r="K32" s="8">
        <f t="shared" si="7"/>
        <v>292292</v>
      </c>
      <c r="L32" s="8">
        <f t="shared" si="2"/>
        <v>292292</v>
      </c>
      <c r="M32" s="6">
        <f t="shared" si="8"/>
        <v>1.1</v>
      </c>
    </row>
    <row r="33">
      <c r="D33" s="1" t="s">
        <v>12</v>
      </c>
      <c r="E33" s="5">
        <f>xirr(E35:E45,B35:B45)</f>
        <v>0.02841348254</v>
      </c>
      <c r="H33" s="6">
        <v>19.0</v>
      </c>
      <c r="I33" s="7">
        <v>51318.0</v>
      </c>
      <c r="J33" s="8"/>
      <c r="K33" s="8">
        <f t="shared" si="7"/>
        <v>305578</v>
      </c>
      <c r="L33" s="8">
        <f t="shared" si="2"/>
        <v>305578</v>
      </c>
      <c r="M33" s="6">
        <f t="shared" si="8"/>
        <v>1.15</v>
      </c>
    </row>
    <row r="34">
      <c r="A34" s="10" t="s">
        <v>13</v>
      </c>
      <c r="B34" s="10" t="s">
        <v>14</v>
      </c>
      <c r="C34" s="6" t="s">
        <v>6</v>
      </c>
      <c r="D34" s="6" t="s">
        <v>15</v>
      </c>
      <c r="E34" s="6" t="s">
        <v>16</v>
      </c>
      <c r="H34" s="6">
        <v>20.0</v>
      </c>
      <c r="I34" s="7">
        <v>51683.0</v>
      </c>
      <c r="J34" s="8"/>
      <c r="K34" s="8">
        <f t="shared" si="7"/>
        <v>318864</v>
      </c>
      <c r="L34" s="8">
        <f t="shared" si="2"/>
        <v>318864</v>
      </c>
      <c r="M34" s="6">
        <f t="shared" si="8"/>
        <v>1.2</v>
      </c>
    </row>
    <row r="35">
      <c r="A35" s="10">
        <v>1.0</v>
      </c>
      <c r="B35" s="7">
        <v>44743.0</v>
      </c>
      <c r="C35" s="8">
        <f>B7*1.045</f>
        <v>209000</v>
      </c>
      <c r="D35" s="8"/>
      <c r="E35" s="8">
        <f t="shared" ref="E35:E45" si="9">D35-C35</f>
        <v>-209000</v>
      </c>
      <c r="H35" s="6">
        <v>21.0</v>
      </c>
      <c r="I35" s="7">
        <v>52048.0</v>
      </c>
      <c r="J35" s="8"/>
      <c r="K35" s="8">
        <f t="shared" si="7"/>
        <v>332150</v>
      </c>
      <c r="L35" s="8">
        <f t="shared" si="2"/>
        <v>332150</v>
      </c>
      <c r="M35" s="6">
        <f t="shared" si="8"/>
        <v>1.25</v>
      </c>
    </row>
    <row r="36">
      <c r="A36" s="10">
        <v>2.0</v>
      </c>
      <c r="B36" s="7">
        <v>45108.0</v>
      </c>
      <c r="C36" s="8">
        <f t="shared" ref="C36:C39" si="10">$B$7*1.0225</f>
        <v>204500</v>
      </c>
      <c r="D36" s="8"/>
      <c r="E36" s="8">
        <f t="shared" si="9"/>
        <v>-204500</v>
      </c>
      <c r="H36" s="6">
        <v>22.0</v>
      </c>
      <c r="I36" s="7">
        <v>52413.0</v>
      </c>
      <c r="J36" s="8"/>
      <c r="K36" s="8">
        <f t="shared" si="7"/>
        <v>345436</v>
      </c>
      <c r="L36" s="8">
        <f t="shared" si="2"/>
        <v>345436</v>
      </c>
      <c r="M36" s="6">
        <f t="shared" si="8"/>
        <v>1.3</v>
      </c>
    </row>
    <row r="37">
      <c r="A37" s="10">
        <v>3.0</v>
      </c>
      <c r="B37" s="7">
        <v>45474.0</v>
      </c>
      <c r="C37" s="8">
        <f t="shared" si="10"/>
        <v>204500</v>
      </c>
      <c r="D37" s="8"/>
      <c r="E37" s="8">
        <f t="shared" si="9"/>
        <v>-204500</v>
      </c>
      <c r="H37" s="6">
        <v>23.0</v>
      </c>
      <c r="I37" s="7">
        <v>52779.0</v>
      </c>
      <c r="J37" s="8"/>
      <c r="K37" s="8">
        <f t="shared" si="7"/>
        <v>358722</v>
      </c>
      <c r="L37" s="8">
        <f t="shared" si="2"/>
        <v>358722</v>
      </c>
      <c r="M37" s="6">
        <f t="shared" si="8"/>
        <v>1.35</v>
      </c>
    </row>
    <row r="38">
      <c r="A38" s="10">
        <v>4.0</v>
      </c>
      <c r="B38" s="7">
        <v>45839.0</v>
      </c>
      <c r="C38" s="8">
        <f t="shared" si="10"/>
        <v>204500</v>
      </c>
      <c r="D38" s="8"/>
      <c r="E38" s="8">
        <f t="shared" si="9"/>
        <v>-204500</v>
      </c>
      <c r="H38" s="6">
        <v>24.0</v>
      </c>
      <c r="I38" s="7">
        <v>53144.0</v>
      </c>
      <c r="J38" s="8"/>
      <c r="K38" s="8">
        <f t="shared" si="7"/>
        <v>372008</v>
      </c>
      <c r="L38" s="8">
        <f t="shared" si="2"/>
        <v>372008</v>
      </c>
      <c r="M38" s="6">
        <f t="shared" si="8"/>
        <v>1.4</v>
      </c>
    </row>
    <row r="39">
      <c r="A39" s="10">
        <v>5.0</v>
      </c>
      <c r="B39" s="7">
        <v>46204.0</v>
      </c>
      <c r="C39" s="8">
        <f t="shared" si="10"/>
        <v>204500</v>
      </c>
      <c r="D39" s="8"/>
      <c r="E39" s="8">
        <f t="shared" si="9"/>
        <v>-204500</v>
      </c>
      <c r="H39" s="6">
        <v>25.0</v>
      </c>
      <c r="I39" s="7">
        <v>53509.0</v>
      </c>
      <c r="J39" s="8"/>
      <c r="K39" s="8">
        <f t="shared" si="7"/>
        <v>385294</v>
      </c>
      <c r="L39" s="8">
        <f t="shared" si="2"/>
        <v>385294</v>
      </c>
      <c r="M39" s="6">
        <f t="shared" si="8"/>
        <v>1.45</v>
      </c>
    </row>
    <row r="40">
      <c r="A40" s="10">
        <v>6.0</v>
      </c>
      <c r="B40" s="7">
        <v>46569.0</v>
      </c>
      <c r="C40" s="8"/>
      <c r="D40" s="8"/>
      <c r="E40" s="8">
        <f t="shared" si="9"/>
        <v>0</v>
      </c>
      <c r="H40" s="6">
        <v>26.0</v>
      </c>
      <c r="I40" s="7">
        <v>53874.0</v>
      </c>
      <c r="J40" s="8"/>
      <c r="K40" s="8">
        <f t="shared" si="7"/>
        <v>398580</v>
      </c>
      <c r="L40" s="8">
        <f t="shared" si="2"/>
        <v>398580</v>
      </c>
      <c r="M40" s="6">
        <f t="shared" si="8"/>
        <v>1.5</v>
      </c>
    </row>
    <row r="41">
      <c r="A41" s="10">
        <v>7.0</v>
      </c>
      <c r="B41" s="7">
        <v>46935.0</v>
      </c>
      <c r="C41" s="8"/>
      <c r="D41" s="8"/>
      <c r="E41" s="8">
        <f t="shared" si="9"/>
        <v>0</v>
      </c>
      <c r="H41" s="6">
        <v>27.0</v>
      </c>
      <c r="I41" s="7">
        <v>54240.0</v>
      </c>
      <c r="J41" s="8"/>
      <c r="K41" s="8">
        <f t="shared" si="7"/>
        <v>411866</v>
      </c>
      <c r="L41" s="8">
        <f t="shared" si="2"/>
        <v>411866</v>
      </c>
      <c r="M41" s="6">
        <f t="shared" si="8"/>
        <v>1.55</v>
      </c>
    </row>
    <row r="42">
      <c r="A42" s="10">
        <v>8.0</v>
      </c>
      <c r="B42" s="7">
        <v>47300.0</v>
      </c>
      <c r="C42" s="8"/>
      <c r="D42" s="8"/>
      <c r="E42" s="8">
        <f t="shared" si="9"/>
        <v>0</v>
      </c>
      <c r="H42" s="6">
        <v>28.0</v>
      </c>
      <c r="I42" s="7">
        <v>54605.0</v>
      </c>
      <c r="J42" s="8"/>
      <c r="K42" s="8">
        <f t="shared" si="7"/>
        <v>425152</v>
      </c>
      <c r="L42" s="8">
        <f t="shared" si="2"/>
        <v>425152</v>
      </c>
      <c r="M42" s="6">
        <f t="shared" si="8"/>
        <v>1.6</v>
      </c>
    </row>
    <row r="43">
      <c r="A43" s="10">
        <v>9.0</v>
      </c>
      <c r="B43" s="7">
        <v>47665.0</v>
      </c>
      <c r="C43" s="8"/>
      <c r="D43" s="8"/>
      <c r="E43" s="8">
        <f t="shared" si="9"/>
        <v>0</v>
      </c>
      <c r="H43" s="6">
        <v>29.0</v>
      </c>
      <c r="I43" s="7">
        <v>54970.0</v>
      </c>
      <c r="J43" s="8"/>
      <c r="K43" s="8">
        <f t="shared" si="7"/>
        <v>438438</v>
      </c>
      <c r="L43" s="8">
        <f t="shared" si="2"/>
        <v>438438</v>
      </c>
      <c r="M43" s="6">
        <f t="shared" si="8"/>
        <v>1.65</v>
      </c>
    </row>
    <row r="44">
      <c r="A44" s="10">
        <v>10.0</v>
      </c>
      <c r="B44" s="7">
        <v>48030.0</v>
      </c>
      <c r="C44" s="8"/>
      <c r="D44" s="8"/>
      <c r="E44" s="8">
        <f t="shared" si="9"/>
        <v>0</v>
      </c>
      <c r="H44" s="6">
        <v>30.0</v>
      </c>
      <c r="I44" s="7">
        <v>55335.0</v>
      </c>
      <c r="J44" s="8"/>
      <c r="K44" s="8">
        <f>$I$8*M44+I11</f>
        <v>1084505.52</v>
      </c>
      <c r="L44" s="8">
        <f t="shared" si="2"/>
        <v>1084505.52</v>
      </c>
      <c r="M44" s="6">
        <f t="shared" si="8"/>
        <v>1.7</v>
      </c>
    </row>
    <row r="45">
      <c r="A45" s="10">
        <v>11.0</v>
      </c>
      <c r="B45" s="7">
        <v>48396.0</v>
      </c>
      <c r="C45" s="8"/>
      <c r="D45" s="11">
        <f>B7*B32</f>
        <v>1286595.8</v>
      </c>
      <c r="E45" s="11">
        <f t="shared" si="9"/>
        <v>1286595.8</v>
      </c>
    </row>
    <row r="46">
      <c r="H46" s="1" t="s">
        <v>17</v>
      </c>
    </row>
    <row r="47">
      <c r="H47" s="2" t="s">
        <v>18</v>
      </c>
      <c r="I47" s="2">
        <f>18.7183*(1+I12)</f>
        <v>19.1301026</v>
      </c>
    </row>
    <row r="48">
      <c r="K48" s="1" t="s">
        <v>12</v>
      </c>
      <c r="L48" s="5">
        <f>xirr(L50:L65,I50:I65)</f>
        <v>0.02691449422</v>
      </c>
    </row>
    <row r="49">
      <c r="H49" s="10" t="s">
        <v>13</v>
      </c>
      <c r="I49" s="10" t="s">
        <v>14</v>
      </c>
      <c r="J49" s="6" t="s">
        <v>6</v>
      </c>
      <c r="K49" s="6" t="s">
        <v>15</v>
      </c>
      <c r="L49" s="6" t="s">
        <v>16</v>
      </c>
    </row>
    <row r="50">
      <c r="H50" s="10">
        <v>1.0</v>
      </c>
      <c r="I50" s="7">
        <v>44743.0</v>
      </c>
      <c r="J50" s="8">
        <f>I7*1.045</f>
        <v>209000</v>
      </c>
      <c r="K50" s="8"/>
      <c r="L50" s="8">
        <f t="shared" ref="L50:L65" si="11">K50-J50</f>
        <v>-209000</v>
      </c>
    </row>
    <row r="51">
      <c r="H51" s="10">
        <v>2.0</v>
      </c>
      <c r="I51" s="7">
        <v>45108.0</v>
      </c>
      <c r="J51" s="8">
        <f t="shared" ref="J51:J64" si="12">$I$7*1.0225</f>
        <v>204500</v>
      </c>
      <c r="K51" s="8"/>
      <c r="L51" s="8">
        <f t="shared" si="11"/>
        <v>-204500</v>
      </c>
    </row>
    <row r="52">
      <c r="H52" s="10">
        <v>3.0</v>
      </c>
      <c r="I52" s="7">
        <v>45474.0</v>
      </c>
      <c r="J52" s="8">
        <f t="shared" si="12"/>
        <v>204500</v>
      </c>
      <c r="K52" s="8"/>
      <c r="L52" s="8">
        <f t="shared" si="11"/>
        <v>-204500</v>
      </c>
    </row>
    <row r="53">
      <c r="H53" s="10">
        <v>4.0</v>
      </c>
      <c r="I53" s="7">
        <v>45839.0</v>
      </c>
      <c r="J53" s="8">
        <f t="shared" si="12"/>
        <v>204500</v>
      </c>
      <c r="K53" s="8"/>
      <c r="L53" s="8">
        <f t="shared" si="11"/>
        <v>-204500</v>
      </c>
    </row>
    <row r="54">
      <c r="H54" s="10">
        <v>5.0</v>
      </c>
      <c r="I54" s="7">
        <v>46204.0</v>
      </c>
      <c r="J54" s="8">
        <f t="shared" si="12"/>
        <v>204500</v>
      </c>
      <c r="K54" s="8"/>
      <c r="L54" s="8">
        <f t="shared" si="11"/>
        <v>-204500</v>
      </c>
    </row>
    <row r="55">
      <c r="H55" s="10">
        <v>6.0</v>
      </c>
      <c r="I55" s="7">
        <v>46569.0</v>
      </c>
      <c r="J55" s="8">
        <f t="shared" si="12"/>
        <v>204500</v>
      </c>
      <c r="K55" s="8"/>
      <c r="L55" s="8">
        <f t="shared" si="11"/>
        <v>-204500</v>
      </c>
    </row>
    <row r="56">
      <c r="H56" s="10">
        <v>7.0</v>
      </c>
      <c r="I56" s="7">
        <v>46935.0</v>
      </c>
      <c r="J56" s="8">
        <f t="shared" si="12"/>
        <v>204500</v>
      </c>
      <c r="K56" s="8"/>
      <c r="L56" s="8">
        <f t="shared" si="11"/>
        <v>-204500</v>
      </c>
    </row>
    <row r="57">
      <c r="H57" s="10">
        <v>8.0</v>
      </c>
      <c r="I57" s="7">
        <v>47300.0</v>
      </c>
      <c r="J57" s="8">
        <f t="shared" si="12"/>
        <v>204500</v>
      </c>
      <c r="K57" s="8"/>
      <c r="L57" s="8">
        <f t="shared" si="11"/>
        <v>-204500</v>
      </c>
    </row>
    <row r="58">
      <c r="H58" s="10">
        <v>9.0</v>
      </c>
      <c r="I58" s="7">
        <v>47665.0</v>
      </c>
      <c r="J58" s="8">
        <f t="shared" si="12"/>
        <v>204500</v>
      </c>
      <c r="K58" s="8"/>
      <c r="L58" s="8">
        <f t="shared" si="11"/>
        <v>-204500</v>
      </c>
    </row>
    <row r="59">
      <c r="H59" s="10">
        <v>10.0</v>
      </c>
      <c r="I59" s="7">
        <v>48030.0</v>
      </c>
      <c r="J59" s="8">
        <f t="shared" si="12"/>
        <v>204500</v>
      </c>
      <c r="K59" s="8"/>
      <c r="L59" s="8">
        <f t="shared" si="11"/>
        <v>-204500</v>
      </c>
    </row>
    <row r="60">
      <c r="H60" s="10">
        <v>11.0</v>
      </c>
      <c r="I60" s="7">
        <v>48396.0</v>
      </c>
      <c r="J60" s="8">
        <f t="shared" si="12"/>
        <v>204500</v>
      </c>
      <c r="K60" s="8"/>
      <c r="L60" s="8">
        <f t="shared" si="11"/>
        <v>-204500</v>
      </c>
    </row>
    <row r="61">
      <c r="H61" s="10">
        <v>12.0</v>
      </c>
      <c r="I61" s="7">
        <v>48761.0</v>
      </c>
      <c r="J61" s="8">
        <f t="shared" si="12"/>
        <v>204500</v>
      </c>
      <c r="K61" s="8"/>
      <c r="L61" s="8">
        <f t="shared" si="11"/>
        <v>-204500</v>
      </c>
    </row>
    <row r="62">
      <c r="H62" s="10">
        <v>13.0</v>
      </c>
      <c r="I62" s="7">
        <v>49126.0</v>
      </c>
      <c r="J62" s="8">
        <f t="shared" si="12"/>
        <v>204500</v>
      </c>
      <c r="K62" s="8"/>
      <c r="L62" s="8">
        <f t="shared" si="11"/>
        <v>-204500</v>
      </c>
    </row>
    <row r="63">
      <c r="H63" s="10">
        <v>14.0</v>
      </c>
      <c r="I63" s="7">
        <v>49491.0</v>
      </c>
      <c r="J63" s="8">
        <f t="shared" si="12"/>
        <v>204500</v>
      </c>
      <c r="K63" s="8"/>
      <c r="L63" s="8">
        <f t="shared" si="11"/>
        <v>-204500</v>
      </c>
    </row>
    <row r="64">
      <c r="H64" s="10">
        <v>15.0</v>
      </c>
      <c r="I64" s="7">
        <v>49857.0</v>
      </c>
      <c r="J64" s="8">
        <f t="shared" si="12"/>
        <v>204500</v>
      </c>
      <c r="K64" s="8"/>
      <c r="L64" s="8">
        <f t="shared" si="11"/>
        <v>-204500</v>
      </c>
    </row>
    <row r="65">
      <c r="H65" s="10">
        <v>16.0</v>
      </c>
      <c r="I65" s="7">
        <v>50222.0</v>
      </c>
      <c r="J65" s="8"/>
      <c r="K65" s="11">
        <f>I7*I47</f>
        <v>3826020.52</v>
      </c>
      <c r="L65" s="11">
        <f t="shared" si="11"/>
        <v>3826020.52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88"/>
  </cols>
  <sheetData>
    <row r="1">
      <c r="A1" s="1" t="s">
        <v>0</v>
      </c>
      <c r="G1" s="1" t="s">
        <v>0</v>
      </c>
    </row>
    <row r="2">
      <c r="A2" s="2" t="s">
        <v>1</v>
      </c>
      <c r="B2" s="2">
        <v>5.0</v>
      </c>
      <c r="G2" s="2" t="s">
        <v>1</v>
      </c>
      <c r="H2" s="2">
        <v>15.0</v>
      </c>
    </row>
    <row r="3">
      <c r="A3" s="2" t="s">
        <v>3</v>
      </c>
      <c r="B3" s="2">
        <v>5.0</v>
      </c>
      <c r="G3" s="2" t="s">
        <v>3</v>
      </c>
      <c r="H3" s="2">
        <v>15.0</v>
      </c>
    </row>
    <row r="4">
      <c r="A4" s="2" t="s">
        <v>4</v>
      </c>
      <c r="B4" s="2">
        <f>0.25*(1+B11)</f>
        <v>0.255625</v>
      </c>
      <c r="G4" s="2" t="s">
        <v>4</v>
      </c>
      <c r="H4" s="2">
        <f>0.16*(1+H11)</f>
        <v>0.1636</v>
      </c>
    </row>
    <row r="5">
      <c r="A5" s="2" t="s">
        <v>5</v>
      </c>
      <c r="B5" s="2">
        <v>1.0</v>
      </c>
      <c r="G5" s="2" t="s">
        <v>5</v>
      </c>
      <c r="H5" s="2">
        <v>1.0</v>
      </c>
    </row>
    <row r="6">
      <c r="A6" s="2" t="s">
        <v>6</v>
      </c>
      <c r="B6" s="2">
        <v>2500000.0</v>
      </c>
      <c r="G6" s="2" t="s">
        <v>6</v>
      </c>
      <c r="H6" s="2">
        <v>2500000.0</v>
      </c>
    </row>
    <row r="7">
      <c r="A7" s="2" t="s">
        <v>7</v>
      </c>
      <c r="B7" s="3">
        <f>B6*B4*B5</f>
        <v>639062.5</v>
      </c>
      <c r="G7" s="2" t="s">
        <v>7</v>
      </c>
      <c r="H7" s="3">
        <f>H6*H4*H5</f>
        <v>409000</v>
      </c>
    </row>
    <row r="8">
      <c r="A8" s="2" t="s">
        <v>8</v>
      </c>
      <c r="B8" s="2">
        <f>0.1615*(1+B11)</f>
        <v>0.16513375</v>
      </c>
      <c r="G8" s="2" t="s">
        <v>8</v>
      </c>
      <c r="H8" s="2">
        <f>0.8707*(1+H11)</f>
        <v>0.89029075</v>
      </c>
    </row>
    <row r="9">
      <c r="A9" s="2" t="s">
        <v>9</v>
      </c>
      <c r="B9" s="2">
        <v>1.0</v>
      </c>
      <c r="G9" s="2" t="s">
        <v>9</v>
      </c>
      <c r="H9" s="2">
        <v>1.0</v>
      </c>
    </row>
    <row r="10">
      <c r="A10" s="2" t="s">
        <v>10</v>
      </c>
      <c r="B10" s="3">
        <f>B6*B8*B9</f>
        <v>412834.375</v>
      </c>
      <c r="G10" s="2" t="s">
        <v>10</v>
      </c>
      <c r="H10" s="3">
        <f>H6*H8*H9</f>
        <v>2225726.875</v>
      </c>
    </row>
    <row r="11">
      <c r="A11" s="2" t="s">
        <v>11</v>
      </c>
      <c r="B11" s="4">
        <v>0.0225</v>
      </c>
      <c r="G11" s="2" t="s">
        <v>11</v>
      </c>
      <c r="H11" s="4">
        <v>0.0225</v>
      </c>
    </row>
    <row r="12">
      <c r="D12" s="1" t="s">
        <v>12</v>
      </c>
      <c r="E12" s="5">
        <f>xirr(E14:E23,B14:B23)</f>
        <v>0.04596602303</v>
      </c>
      <c r="J12" s="1" t="s">
        <v>12</v>
      </c>
      <c r="K12" s="5">
        <f>xirr(K14:K43,H14:H43)</f>
        <v>0.05123022604</v>
      </c>
    </row>
    <row r="13">
      <c r="A13" s="6" t="s">
        <v>13</v>
      </c>
      <c r="B13" s="6" t="s">
        <v>14</v>
      </c>
      <c r="C13" s="6" t="s">
        <v>6</v>
      </c>
      <c r="D13" s="6" t="s">
        <v>15</v>
      </c>
      <c r="E13" s="6" t="s">
        <v>16</v>
      </c>
      <c r="G13" s="6" t="s">
        <v>13</v>
      </c>
      <c r="H13" s="6" t="s">
        <v>14</v>
      </c>
      <c r="I13" s="6" t="s">
        <v>6</v>
      </c>
      <c r="J13" s="6" t="s">
        <v>15</v>
      </c>
      <c r="K13" s="6" t="s">
        <v>16</v>
      </c>
    </row>
    <row r="14">
      <c r="A14" s="6">
        <v>1.0</v>
      </c>
      <c r="B14" s="7">
        <v>44743.0</v>
      </c>
      <c r="C14" s="11">
        <f>B6*1.045</f>
        <v>2612500</v>
      </c>
      <c r="D14" s="8"/>
      <c r="E14" s="11">
        <f t="shared" ref="E14:E23" si="1">D14-C14</f>
        <v>-2612500</v>
      </c>
      <c r="G14" s="6">
        <v>1.0</v>
      </c>
      <c r="H14" s="7">
        <v>44743.0</v>
      </c>
      <c r="I14" s="8">
        <f>H6*1.045</f>
        <v>2612500</v>
      </c>
      <c r="J14" s="8"/>
      <c r="K14" s="8">
        <f t="shared" ref="K14:K43" si="2">J14-I14</f>
        <v>-2612500</v>
      </c>
    </row>
    <row r="15">
      <c r="A15" s="6">
        <v>2.0</v>
      </c>
      <c r="B15" s="7">
        <v>45108.0</v>
      </c>
      <c r="C15" s="8"/>
      <c r="D15" s="8"/>
      <c r="E15" s="8">
        <f t="shared" si="1"/>
        <v>0</v>
      </c>
      <c r="G15" s="6">
        <v>2.0</v>
      </c>
      <c r="H15" s="7">
        <v>45108.0</v>
      </c>
      <c r="I15" s="8"/>
      <c r="J15" s="8"/>
      <c r="K15" s="8">
        <f t="shared" si="2"/>
        <v>0</v>
      </c>
    </row>
    <row r="16">
      <c r="A16" s="6">
        <v>3.0</v>
      </c>
      <c r="B16" s="7">
        <v>45474.0</v>
      </c>
      <c r="C16" s="8"/>
      <c r="D16" s="8"/>
      <c r="E16" s="8">
        <f t="shared" si="1"/>
        <v>0</v>
      </c>
      <c r="G16" s="6">
        <v>3.0</v>
      </c>
      <c r="H16" s="7">
        <v>45474.0</v>
      </c>
      <c r="I16" s="8"/>
      <c r="J16" s="8"/>
      <c r="K16" s="8">
        <f t="shared" si="2"/>
        <v>0</v>
      </c>
    </row>
    <row r="17">
      <c r="A17" s="6">
        <v>4.0</v>
      </c>
      <c r="B17" s="7">
        <v>45839.0</v>
      </c>
      <c r="C17" s="8"/>
      <c r="D17" s="8"/>
      <c r="E17" s="8">
        <f t="shared" si="1"/>
        <v>0</v>
      </c>
      <c r="G17" s="6">
        <v>4.0</v>
      </c>
      <c r="H17" s="7">
        <v>45839.0</v>
      </c>
      <c r="I17" s="8"/>
      <c r="J17" s="8"/>
      <c r="K17" s="8">
        <f t="shared" si="2"/>
        <v>0</v>
      </c>
    </row>
    <row r="18">
      <c r="A18" s="6">
        <v>5.0</v>
      </c>
      <c r="B18" s="7">
        <v>46204.0</v>
      </c>
      <c r="C18" s="8"/>
      <c r="D18" s="8"/>
      <c r="E18" s="8">
        <f t="shared" si="1"/>
        <v>0</v>
      </c>
      <c r="G18" s="6">
        <v>5.0</v>
      </c>
      <c r="H18" s="7">
        <v>46204.0</v>
      </c>
      <c r="I18" s="8"/>
      <c r="J18" s="8"/>
      <c r="K18" s="8">
        <f t="shared" si="2"/>
        <v>0</v>
      </c>
    </row>
    <row r="19">
      <c r="A19" s="6">
        <v>6.0</v>
      </c>
      <c r="B19" s="7">
        <v>46569.0</v>
      </c>
      <c r="C19" s="8"/>
      <c r="D19" s="11">
        <f t="shared" ref="D19:D22" si="3">$B$7</f>
        <v>639062.5</v>
      </c>
      <c r="E19" s="11">
        <f t="shared" si="1"/>
        <v>639062.5</v>
      </c>
      <c r="G19" s="6">
        <v>6.0</v>
      </c>
      <c r="H19" s="7">
        <v>46569.0</v>
      </c>
      <c r="I19" s="8"/>
      <c r="J19" s="8"/>
      <c r="K19" s="8">
        <f t="shared" si="2"/>
        <v>0</v>
      </c>
    </row>
    <row r="20">
      <c r="A20" s="6">
        <v>7.0</v>
      </c>
      <c r="B20" s="7">
        <v>46935.0</v>
      </c>
      <c r="C20" s="8"/>
      <c r="D20" s="11">
        <f t="shared" si="3"/>
        <v>639062.5</v>
      </c>
      <c r="E20" s="11">
        <f t="shared" si="1"/>
        <v>639062.5</v>
      </c>
      <c r="G20" s="6">
        <v>7.0</v>
      </c>
      <c r="H20" s="7">
        <v>46935.0</v>
      </c>
      <c r="I20" s="8"/>
      <c r="J20" s="8"/>
      <c r="K20" s="8">
        <f t="shared" si="2"/>
        <v>0</v>
      </c>
    </row>
    <row r="21">
      <c r="A21" s="6">
        <v>8.0</v>
      </c>
      <c r="B21" s="7">
        <v>47300.0</v>
      </c>
      <c r="C21" s="8"/>
      <c r="D21" s="11">
        <f t="shared" si="3"/>
        <v>639062.5</v>
      </c>
      <c r="E21" s="11">
        <f t="shared" si="1"/>
        <v>639062.5</v>
      </c>
      <c r="G21" s="6">
        <v>8.0</v>
      </c>
      <c r="H21" s="7">
        <v>47300.0</v>
      </c>
      <c r="I21" s="8"/>
      <c r="J21" s="8"/>
      <c r="K21" s="8">
        <f t="shared" si="2"/>
        <v>0</v>
      </c>
    </row>
    <row r="22">
      <c r="A22" s="6">
        <v>9.0</v>
      </c>
      <c r="B22" s="7">
        <v>47665.0</v>
      </c>
      <c r="C22" s="8"/>
      <c r="D22" s="11">
        <f t="shared" si="3"/>
        <v>639062.5</v>
      </c>
      <c r="E22" s="11">
        <f t="shared" si="1"/>
        <v>639062.5</v>
      </c>
      <c r="G22" s="6">
        <v>9.0</v>
      </c>
      <c r="H22" s="7">
        <v>47665.0</v>
      </c>
      <c r="I22" s="8"/>
      <c r="J22" s="8"/>
      <c r="K22" s="8">
        <f t="shared" si="2"/>
        <v>0</v>
      </c>
    </row>
    <row r="23">
      <c r="A23" s="6">
        <v>10.0</v>
      </c>
      <c r="B23" s="7">
        <v>48030.0</v>
      </c>
      <c r="C23" s="8"/>
      <c r="D23" s="11">
        <f>$B$7+B10</f>
        <v>1051896.875</v>
      </c>
      <c r="E23" s="11">
        <f t="shared" si="1"/>
        <v>1051896.875</v>
      </c>
      <c r="G23" s="6">
        <v>10.0</v>
      </c>
      <c r="H23" s="7">
        <v>48030.0</v>
      </c>
      <c r="I23" s="8"/>
      <c r="J23" s="8"/>
      <c r="K23" s="8">
        <f t="shared" si="2"/>
        <v>0</v>
      </c>
    </row>
    <row r="24">
      <c r="B24" s="9"/>
      <c r="G24" s="6">
        <v>11.0</v>
      </c>
      <c r="H24" s="7">
        <v>48396.0</v>
      </c>
      <c r="I24" s="8"/>
      <c r="J24" s="8"/>
      <c r="K24" s="8">
        <f t="shared" si="2"/>
        <v>0</v>
      </c>
    </row>
    <row r="25">
      <c r="A25" s="1" t="s">
        <v>17</v>
      </c>
      <c r="G25" s="6">
        <v>12.0</v>
      </c>
      <c r="H25" s="7">
        <v>48761.0</v>
      </c>
      <c r="I25" s="8"/>
      <c r="J25" s="8"/>
      <c r="K25" s="8">
        <f t="shared" si="2"/>
        <v>0</v>
      </c>
    </row>
    <row r="26">
      <c r="A26" s="2" t="s">
        <v>18</v>
      </c>
      <c r="B26" s="2">
        <f>1.2442*(1+B11)</f>
        <v>1.2721945</v>
      </c>
      <c r="G26" s="6">
        <v>13.0</v>
      </c>
      <c r="H26" s="7">
        <v>49126.0</v>
      </c>
      <c r="I26" s="8"/>
      <c r="J26" s="8"/>
      <c r="K26" s="8">
        <f t="shared" si="2"/>
        <v>0</v>
      </c>
    </row>
    <row r="27">
      <c r="D27" s="1" t="s">
        <v>12</v>
      </c>
      <c r="E27" s="5">
        <f>xirr(E29:E34,B29:B34)</f>
        <v>0.04010716183</v>
      </c>
      <c r="G27" s="6">
        <v>14.0</v>
      </c>
      <c r="H27" s="7">
        <v>49491.0</v>
      </c>
      <c r="I27" s="8"/>
      <c r="J27" s="8"/>
      <c r="K27" s="8">
        <f t="shared" si="2"/>
        <v>0</v>
      </c>
    </row>
    <row r="28">
      <c r="A28" s="10" t="s">
        <v>13</v>
      </c>
      <c r="B28" s="10" t="s">
        <v>14</v>
      </c>
      <c r="C28" s="6" t="s">
        <v>6</v>
      </c>
      <c r="D28" s="6" t="s">
        <v>15</v>
      </c>
      <c r="E28" s="6" t="s">
        <v>16</v>
      </c>
      <c r="G28" s="6">
        <v>15.0</v>
      </c>
      <c r="H28" s="7">
        <v>49857.0</v>
      </c>
      <c r="I28" s="8"/>
      <c r="J28" s="8"/>
      <c r="K28" s="8">
        <f t="shared" si="2"/>
        <v>0</v>
      </c>
    </row>
    <row r="29">
      <c r="A29" s="10">
        <v>1.0</v>
      </c>
      <c r="B29" s="7">
        <v>44743.0</v>
      </c>
      <c r="C29" s="8">
        <f>B6*1.045</f>
        <v>2612500</v>
      </c>
      <c r="D29" s="8"/>
      <c r="E29" s="8">
        <f t="shared" ref="E29:E34" si="4">D29-C29</f>
        <v>-2612500</v>
      </c>
      <c r="G29" s="6">
        <v>16.0</v>
      </c>
      <c r="H29" s="7">
        <v>50222.0</v>
      </c>
      <c r="I29" s="8"/>
      <c r="J29" s="11">
        <f t="shared" ref="J29:J42" si="5">$H$7</f>
        <v>409000</v>
      </c>
      <c r="K29" s="11">
        <f t="shared" si="2"/>
        <v>409000</v>
      </c>
    </row>
    <row r="30">
      <c r="A30" s="10">
        <v>2.0</v>
      </c>
      <c r="B30" s="7">
        <v>45108.0</v>
      </c>
      <c r="C30" s="8"/>
      <c r="D30" s="8"/>
      <c r="E30" s="8">
        <f t="shared" si="4"/>
        <v>0</v>
      </c>
      <c r="G30" s="6">
        <v>17.0</v>
      </c>
      <c r="H30" s="7">
        <v>50587.0</v>
      </c>
      <c r="I30" s="8"/>
      <c r="J30" s="11">
        <f t="shared" si="5"/>
        <v>409000</v>
      </c>
      <c r="K30" s="11">
        <f t="shared" si="2"/>
        <v>409000</v>
      </c>
    </row>
    <row r="31">
      <c r="A31" s="10">
        <v>3.0</v>
      </c>
      <c r="B31" s="7">
        <v>45474.0</v>
      </c>
      <c r="C31" s="8"/>
      <c r="D31" s="8"/>
      <c r="E31" s="8">
        <f t="shared" si="4"/>
        <v>0</v>
      </c>
      <c r="G31" s="6">
        <v>18.0</v>
      </c>
      <c r="H31" s="7">
        <v>50952.0</v>
      </c>
      <c r="I31" s="8"/>
      <c r="J31" s="11">
        <f t="shared" si="5"/>
        <v>409000</v>
      </c>
      <c r="K31" s="11">
        <f t="shared" si="2"/>
        <v>409000</v>
      </c>
    </row>
    <row r="32">
      <c r="A32" s="10">
        <v>4.0</v>
      </c>
      <c r="B32" s="7">
        <v>45839.0</v>
      </c>
      <c r="C32" s="8"/>
      <c r="D32" s="8"/>
      <c r="E32" s="8">
        <f t="shared" si="4"/>
        <v>0</v>
      </c>
      <c r="G32" s="6">
        <v>19.0</v>
      </c>
      <c r="H32" s="7">
        <v>51318.0</v>
      </c>
      <c r="I32" s="8"/>
      <c r="J32" s="11">
        <f t="shared" si="5"/>
        <v>409000</v>
      </c>
      <c r="K32" s="11">
        <f t="shared" si="2"/>
        <v>409000</v>
      </c>
    </row>
    <row r="33">
      <c r="A33" s="10">
        <v>5.0</v>
      </c>
      <c r="B33" s="7">
        <v>46204.0</v>
      </c>
      <c r="C33" s="8"/>
      <c r="D33" s="8"/>
      <c r="E33" s="8">
        <f t="shared" si="4"/>
        <v>0</v>
      </c>
      <c r="G33" s="6">
        <v>20.0</v>
      </c>
      <c r="H33" s="7">
        <v>51683.0</v>
      </c>
      <c r="I33" s="8"/>
      <c r="J33" s="11">
        <f t="shared" si="5"/>
        <v>409000</v>
      </c>
      <c r="K33" s="11">
        <f t="shared" si="2"/>
        <v>409000</v>
      </c>
    </row>
    <row r="34">
      <c r="A34" s="10">
        <v>6.0</v>
      </c>
      <c r="B34" s="7">
        <v>46569.0</v>
      </c>
      <c r="C34" s="8"/>
      <c r="D34" s="11">
        <f>B6*B26</f>
        <v>3180486.25</v>
      </c>
      <c r="E34" s="11">
        <f t="shared" si="4"/>
        <v>3180486.25</v>
      </c>
      <c r="G34" s="6">
        <v>21.0</v>
      </c>
      <c r="H34" s="7">
        <v>52048.0</v>
      </c>
      <c r="I34" s="8"/>
      <c r="J34" s="11">
        <f t="shared" si="5"/>
        <v>409000</v>
      </c>
      <c r="K34" s="11">
        <f t="shared" si="2"/>
        <v>409000</v>
      </c>
    </row>
    <row r="35">
      <c r="B35" s="9"/>
      <c r="G35" s="6">
        <v>22.0</v>
      </c>
      <c r="H35" s="7">
        <v>52413.0</v>
      </c>
      <c r="I35" s="8"/>
      <c r="J35" s="11">
        <f t="shared" si="5"/>
        <v>409000</v>
      </c>
      <c r="K35" s="11">
        <f t="shared" si="2"/>
        <v>409000</v>
      </c>
    </row>
    <row r="36">
      <c r="B36" s="9"/>
      <c r="G36" s="6">
        <v>23.0</v>
      </c>
      <c r="H36" s="7">
        <v>52779.0</v>
      </c>
      <c r="I36" s="8"/>
      <c r="J36" s="11">
        <f t="shared" si="5"/>
        <v>409000</v>
      </c>
      <c r="K36" s="11">
        <f t="shared" si="2"/>
        <v>409000</v>
      </c>
    </row>
    <row r="37">
      <c r="B37" s="9"/>
      <c r="G37" s="6">
        <v>24.0</v>
      </c>
      <c r="H37" s="7">
        <v>53144.0</v>
      </c>
      <c r="I37" s="8"/>
      <c r="J37" s="11">
        <f t="shared" si="5"/>
        <v>409000</v>
      </c>
      <c r="K37" s="11">
        <f t="shared" si="2"/>
        <v>409000</v>
      </c>
    </row>
    <row r="38">
      <c r="B38" s="9"/>
      <c r="G38" s="6">
        <v>25.0</v>
      </c>
      <c r="H38" s="7">
        <v>53509.0</v>
      </c>
      <c r="I38" s="8"/>
      <c r="J38" s="11">
        <f t="shared" si="5"/>
        <v>409000</v>
      </c>
      <c r="K38" s="11">
        <f t="shared" si="2"/>
        <v>409000</v>
      </c>
    </row>
    <row r="39">
      <c r="B39" s="9"/>
      <c r="G39" s="6">
        <v>26.0</v>
      </c>
      <c r="H39" s="7">
        <v>53874.0</v>
      </c>
      <c r="I39" s="8"/>
      <c r="J39" s="11">
        <f t="shared" si="5"/>
        <v>409000</v>
      </c>
      <c r="K39" s="11">
        <f t="shared" si="2"/>
        <v>409000</v>
      </c>
    </row>
    <row r="40">
      <c r="B40" s="9"/>
      <c r="G40" s="6">
        <v>27.0</v>
      </c>
      <c r="H40" s="7">
        <v>54240.0</v>
      </c>
      <c r="I40" s="8"/>
      <c r="J40" s="11">
        <f t="shared" si="5"/>
        <v>409000</v>
      </c>
      <c r="K40" s="11">
        <f t="shared" si="2"/>
        <v>409000</v>
      </c>
    </row>
    <row r="41">
      <c r="B41" s="9"/>
      <c r="G41" s="6">
        <v>28.0</v>
      </c>
      <c r="H41" s="7">
        <v>54605.0</v>
      </c>
      <c r="I41" s="8"/>
      <c r="J41" s="11">
        <f t="shared" si="5"/>
        <v>409000</v>
      </c>
      <c r="K41" s="11">
        <f t="shared" si="2"/>
        <v>409000</v>
      </c>
    </row>
    <row r="42">
      <c r="B42" s="9"/>
      <c r="G42" s="6">
        <v>29.0</v>
      </c>
      <c r="H42" s="7">
        <v>54970.0</v>
      </c>
      <c r="I42" s="8"/>
      <c r="J42" s="11">
        <f t="shared" si="5"/>
        <v>409000</v>
      </c>
      <c r="K42" s="11">
        <f t="shared" si="2"/>
        <v>409000</v>
      </c>
    </row>
    <row r="43">
      <c r="G43" s="6">
        <v>30.0</v>
      </c>
      <c r="H43" s="7">
        <v>55335.0</v>
      </c>
      <c r="I43" s="8"/>
      <c r="J43" s="11">
        <f>$H$7+H10</f>
        <v>2634726.875</v>
      </c>
      <c r="K43" s="11">
        <f t="shared" si="2"/>
        <v>2634726.875</v>
      </c>
    </row>
    <row r="45">
      <c r="G45" s="1" t="s">
        <v>17</v>
      </c>
    </row>
    <row r="46">
      <c r="G46" s="2" t="s">
        <v>18</v>
      </c>
      <c r="H46" s="2">
        <f>2.0323*(1+H11)</f>
        <v>2.07802675</v>
      </c>
    </row>
    <row r="47">
      <c r="J47" s="1" t="s">
        <v>12</v>
      </c>
      <c r="K47" s="5">
        <f>xirr(K49:K64,H49:H64)</f>
        <v>0.0468580404</v>
      </c>
    </row>
    <row r="48">
      <c r="G48" s="10" t="s">
        <v>13</v>
      </c>
      <c r="H48" s="10" t="s">
        <v>14</v>
      </c>
      <c r="I48" s="6" t="s">
        <v>6</v>
      </c>
      <c r="J48" s="6" t="s">
        <v>15</v>
      </c>
      <c r="K48" s="6" t="s">
        <v>16</v>
      </c>
    </row>
    <row r="49">
      <c r="G49" s="10">
        <v>1.0</v>
      </c>
      <c r="H49" s="7">
        <v>44743.0</v>
      </c>
      <c r="I49" s="8">
        <f>H6*1.045</f>
        <v>2612500</v>
      </c>
      <c r="J49" s="8"/>
      <c r="K49" s="8">
        <f t="shared" ref="K49:K64" si="6">J49-I49</f>
        <v>-2612500</v>
      </c>
    </row>
    <row r="50">
      <c r="G50" s="10">
        <v>2.0</v>
      </c>
      <c r="H50" s="7">
        <v>45108.0</v>
      </c>
      <c r="I50" s="8"/>
      <c r="J50" s="8"/>
      <c r="K50" s="8">
        <f t="shared" si="6"/>
        <v>0</v>
      </c>
    </row>
    <row r="51">
      <c r="G51" s="10">
        <v>3.0</v>
      </c>
      <c r="H51" s="7">
        <v>45474.0</v>
      </c>
      <c r="I51" s="8"/>
      <c r="J51" s="8"/>
      <c r="K51" s="8">
        <f t="shared" si="6"/>
        <v>0</v>
      </c>
    </row>
    <row r="52">
      <c r="G52" s="10">
        <v>4.0</v>
      </c>
      <c r="H52" s="7">
        <v>45839.0</v>
      </c>
      <c r="I52" s="8"/>
      <c r="J52" s="8"/>
      <c r="K52" s="8">
        <f t="shared" si="6"/>
        <v>0</v>
      </c>
    </row>
    <row r="53">
      <c r="G53" s="10">
        <v>5.0</v>
      </c>
      <c r="H53" s="7">
        <v>46204.0</v>
      </c>
      <c r="I53" s="8"/>
      <c r="J53" s="8"/>
      <c r="K53" s="8">
        <f t="shared" si="6"/>
        <v>0</v>
      </c>
    </row>
    <row r="54">
      <c r="G54" s="10">
        <v>6.0</v>
      </c>
      <c r="H54" s="7">
        <v>46569.0</v>
      </c>
      <c r="I54" s="8"/>
      <c r="J54" s="8"/>
      <c r="K54" s="8">
        <f t="shared" si="6"/>
        <v>0</v>
      </c>
    </row>
    <row r="55">
      <c r="G55" s="10">
        <v>7.0</v>
      </c>
      <c r="H55" s="7">
        <v>46935.0</v>
      </c>
      <c r="I55" s="8"/>
      <c r="J55" s="8"/>
      <c r="K55" s="8">
        <f t="shared" si="6"/>
        <v>0</v>
      </c>
    </row>
    <row r="56">
      <c r="G56" s="10">
        <v>8.0</v>
      </c>
      <c r="H56" s="7">
        <v>47300.0</v>
      </c>
      <c r="I56" s="8"/>
      <c r="J56" s="8"/>
      <c r="K56" s="8">
        <f t="shared" si="6"/>
        <v>0</v>
      </c>
    </row>
    <row r="57">
      <c r="G57" s="10">
        <v>9.0</v>
      </c>
      <c r="H57" s="7">
        <v>47665.0</v>
      </c>
      <c r="I57" s="8"/>
      <c r="J57" s="8"/>
      <c r="K57" s="8">
        <f t="shared" si="6"/>
        <v>0</v>
      </c>
    </row>
    <row r="58">
      <c r="G58" s="10">
        <v>10.0</v>
      </c>
      <c r="H58" s="7">
        <v>48030.0</v>
      </c>
      <c r="I58" s="8"/>
      <c r="J58" s="8"/>
      <c r="K58" s="8">
        <f t="shared" si="6"/>
        <v>0</v>
      </c>
    </row>
    <row r="59">
      <c r="G59" s="10">
        <v>11.0</v>
      </c>
      <c r="H59" s="7">
        <v>48396.0</v>
      </c>
      <c r="I59" s="8"/>
      <c r="J59" s="8"/>
      <c r="K59" s="8">
        <f t="shared" si="6"/>
        <v>0</v>
      </c>
    </row>
    <row r="60">
      <c r="G60" s="10">
        <v>12.0</v>
      </c>
      <c r="H60" s="7">
        <v>48761.0</v>
      </c>
      <c r="I60" s="8"/>
      <c r="J60" s="8"/>
      <c r="K60" s="8">
        <f t="shared" si="6"/>
        <v>0</v>
      </c>
    </row>
    <row r="61">
      <c r="G61" s="10">
        <v>13.0</v>
      </c>
      <c r="H61" s="7">
        <v>49126.0</v>
      </c>
      <c r="I61" s="8"/>
      <c r="J61" s="8"/>
      <c r="K61" s="8">
        <f t="shared" si="6"/>
        <v>0</v>
      </c>
    </row>
    <row r="62">
      <c r="G62" s="10">
        <v>14.0</v>
      </c>
      <c r="H62" s="7">
        <v>49491.0</v>
      </c>
      <c r="I62" s="8"/>
      <c r="J62" s="8"/>
      <c r="K62" s="8">
        <f t="shared" si="6"/>
        <v>0</v>
      </c>
    </row>
    <row r="63">
      <c r="G63" s="10">
        <v>15.0</v>
      </c>
      <c r="H63" s="7">
        <v>49857.0</v>
      </c>
      <c r="I63" s="8"/>
      <c r="J63" s="8"/>
      <c r="K63" s="8">
        <f t="shared" si="6"/>
        <v>0</v>
      </c>
    </row>
    <row r="64">
      <c r="G64" s="10">
        <v>16.0</v>
      </c>
      <c r="H64" s="7">
        <v>50222.0</v>
      </c>
      <c r="I64" s="8"/>
      <c r="J64" s="11">
        <f>H6*H46</f>
        <v>5195066.875</v>
      </c>
      <c r="K64" s="11">
        <f t="shared" si="6"/>
        <v>5195066.875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88"/>
  </cols>
  <sheetData>
    <row r="1">
      <c r="A1" s="1" t="s">
        <v>0</v>
      </c>
      <c r="G1" s="1" t="s">
        <v>0</v>
      </c>
    </row>
    <row r="2">
      <c r="A2" s="2" t="s">
        <v>1</v>
      </c>
      <c r="B2" s="2">
        <v>5.0</v>
      </c>
      <c r="G2" s="2" t="s">
        <v>1</v>
      </c>
      <c r="H2" s="2">
        <v>15.0</v>
      </c>
    </row>
    <row r="3">
      <c r="A3" s="2" t="s">
        <v>3</v>
      </c>
      <c r="B3" s="2">
        <v>5.0</v>
      </c>
      <c r="G3" s="2" t="s">
        <v>3</v>
      </c>
      <c r="H3" s="2">
        <v>15.0</v>
      </c>
    </row>
    <row r="4">
      <c r="A4" s="2" t="s">
        <v>4</v>
      </c>
      <c r="B4" s="2">
        <f>0.2*(1+B11)</f>
        <v>0.2045</v>
      </c>
      <c r="G4" s="2" t="s">
        <v>4</v>
      </c>
      <c r="H4" s="2">
        <f>0.1*(1+H11)</f>
        <v>0.10225</v>
      </c>
    </row>
    <row r="5">
      <c r="A5" s="2" t="s">
        <v>5</v>
      </c>
      <c r="B5" s="2">
        <v>1.0</v>
      </c>
      <c r="G5" s="2" t="s">
        <v>5</v>
      </c>
      <c r="H5" s="2">
        <v>1.0</v>
      </c>
    </row>
    <row r="6">
      <c r="A6" s="2" t="s">
        <v>6</v>
      </c>
      <c r="B6" s="2">
        <v>2500000.0</v>
      </c>
      <c r="G6" s="2" t="s">
        <v>6</v>
      </c>
      <c r="H6" s="2">
        <v>2500000.0</v>
      </c>
    </row>
    <row r="7">
      <c r="A7" s="2" t="s">
        <v>7</v>
      </c>
      <c r="B7" s="3">
        <f>B6*B4*B5</f>
        <v>511250</v>
      </c>
      <c r="G7" s="2" t="s">
        <v>7</v>
      </c>
      <c r="H7" s="3">
        <f>H6*H4*H5</f>
        <v>255625</v>
      </c>
    </row>
    <row r="8">
      <c r="A8" s="2" t="s">
        <v>8</v>
      </c>
      <c r="B8" s="2">
        <f>0.2572*(1+B11)</f>
        <v>0.262987</v>
      </c>
      <c r="G8" s="2" t="s">
        <v>8</v>
      </c>
      <c r="H8" s="2">
        <f>0.2216*(1+H11)</f>
        <v>0.226586</v>
      </c>
    </row>
    <row r="9">
      <c r="A9" s="2" t="s">
        <v>9</v>
      </c>
      <c r="B9" s="2">
        <v>1.0</v>
      </c>
      <c r="G9" s="2" t="s">
        <v>9</v>
      </c>
      <c r="H9" s="2">
        <v>1.0</v>
      </c>
    </row>
    <row r="10">
      <c r="A10" s="2" t="s">
        <v>10</v>
      </c>
      <c r="B10" s="3">
        <f>B6*B8*B9</f>
        <v>657467.5</v>
      </c>
      <c r="G10" s="2" t="s">
        <v>10</v>
      </c>
      <c r="H10" s="3">
        <f>H6*H8*H9</f>
        <v>566465</v>
      </c>
    </row>
    <row r="11">
      <c r="A11" s="2" t="s">
        <v>11</v>
      </c>
      <c r="B11" s="4">
        <v>0.0225</v>
      </c>
      <c r="G11" s="2" t="s">
        <v>11</v>
      </c>
      <c r="H11" s="4">
        <v>0.0225</v>
      </c>
    </row>
    <row r="12">
      <c r="D12" s="1" t="s">
        <v>12</v>
      </c>
      <c r="E12" s="5">
        <f>xirr(E14:E23,B14:B23)</f>
        <v>0.02845258655</v>
      </c>
      <c r="J12" s="1" t="s">
        <v>12</v>
      </c>
      <c r="K12" s="5">
        <f>xirr(K14:K43,H14:H43)</f>
        <v>0.02327506333</v>
      </c>
    </row>
    <row r="13">
      <c r="A13" s="6" t="s">
        <v>13</v>
      </c>
      <c r="B13" s="6" t="s">
        <v>14</v>
      </c>
      <c r="C13" s="6" t="s">
        <v>6</v>
      </c>
      <c r="D13" s="6" t="s">
        <v>15</v>
      </c>
      <c r="E13" s="6" t="s">
        <v>16</v>
      </c>
      <c r="G13" s="6" t="s">
        <v>13</v>
      </c>
      <c r="H13" s="6" t="s">
        <v>14</v>
      </c>
      <c r="I13" s="6" t="s">
        <v>6</v>
      </c>
      <c r="J13" s="6" t="s">
        <v>15</v>
      </c>
      <c r="K13" s="6" t="s">
        <v>16</v>
      </c>
    </row>
    <row r="14">
      <c r="A14" s="6">
        <v>1.0</v>
      </c>
      <c r="B14" s="7">
        <v>44743.0</v>
      </c>
      <c r="C14" s="8">
        <f>B6*1.045</f>
        <v>2612500</v>
      </c>
      <c r="D14" s="8"/>
      <c r="E14" s="8">
        <f t="shared" ref="E14:E23" si="1">D14-C14</f>
        <v>-2612500</v>
      </c>
      <c r="G14" s="6">
        <v>1.0</v>
      </c>
      <c r="H14" s="7">
        <v>44743.0</v>
      </c>
      <c r="I14" s="8">
        <f>H6*1.045</f>
        <v>2612500</v>
      </c>
      <c r="J14" s="8"/>
      <c r="K14" s="8">
        <f t="shared" ref="K14:K43" si="2">J14-I14</f>
        <v>-2612500</v>
      </c>
    </row>
    <row r="15">
      <c r="A15" s="6">
        <v>2.0</v>
      </c>
      <c r="B15" s="7">
        <v>45108.0</v>
      </c>
      <c r="C15" s="8"/>
      <c r="D15" s="8"/>
      <c r="E15" s="8">
        <f t="shared" si="1"/>
        <v>0</v>
      </c>
      <c r="G15" s="6">
        <v>2.0</v>
      </c>
      <c r="H15" s="7">
        <v>45108.0</v>
      </c>
      <c r="I15" s="8"/>
      <c r="J15" s="8"/>
      <c r="K15" s="8">
        <f t="shared" si="2"/>
        <v>0</v>
      </c>
    </row>
    <row r="16">
      <c r="A16" s="6">
        <v>3.0</v>
      </c>
      <c r="B16" s="7">
        <v>45474.0</v>
      </c>
      <c r="C16" s="8"/>
      <c r="D16" s="8"/>
      <c r="E16" s="8">
        <f t="shared" si="1"/>
        <v>0</v>
      </c>
      <c r="G16" s="6">
        <v>3.0</v>
      </c>
      <c r="H16" s="7">
        <v>45474.0</v>
      </c>
      <c r="I16" s="8"/>
      <c r="J16" s="8"/>
      <c r="K16" s="8">
        <f t="shared" si="2"/>
        <v>0</v>
      </c>
    </row>
    <row r="17">
      <c r="A17" s="6">
        <v>4.0</v>
      </c>
      <c r="B17" s="7">
        <v>45839.0</v>
      </c>
      <c r="C17" s="8"/>
      <c r="D17" s="8"/>
      <c r="E17" s="8">
        <f t="shared" si="1"/>
        <v>0</v>
      </c>
      <c r="G17" s="6">
        <v>4.0</v>
      </c>
      <c r="H17" s="7">
        <v>45839.0</v>
      </c>
      <c r="I17" s="8"/>
      <c r="J17" s="8"/>
      <c r="K17" s="8">
        <f t="shared" si="2"/>
        <v>0</v>
      </c>
    </row>
    <row r="18">
      <c r="A18" s="6">
        <v>5.0</v>
      </c>
      <c r="B18" s="7">
        <v>46204.0</v>
      </c>
      <c r="C18" s="8"/>
      <c r="D18" s="8"/>
      <c r="E18" s="8">
        <f t="shared" si="1"/>
        <v>0</v>
      </c>
      <c r="G18" s="6">
        <v>5.0</v>
      </c>
      <c r="H18" s="7">
        <v>46204.0</v>
      </c>
      <c r="I18" s="8"/>
      <c r="J18" s="8"/>
      <c r="K18" s="8">
        <f t="shared" si="2"/>
        <v>0</v>
      </c>
    </row>
    <row r="19">
      <c r="A19" s="6">
        <v>6.0</v>
      </c>
      <c r="B19" s="7">
        <v>46569.0</v>
      </c>
      <c r="C19" s="8"/>
      <c r="D19" s="11">
        <f t="shared" ref="D19:D22" si="3">$B$7</f>
        <v>511250</v>
      </c>
      <c r="E19" s="11">
        <f t="shared" si="1"/>
        <v>511250</v>
      </c>
      <c r="G19" s="6">
        <v>6.0</v>
      </c>
      <c r="H19" s="7">
        <v>46569.0</v>
      </c>
      <c r="I19" s="8"/>
      <c r="J19" s="8"/>
      <c r="K19" s="8">
        <f t="shared" si="2"/>
        <v>0</v>
      </c>
    </row>
    <row r="20">
      <c r="A20" s="6">
        <v>7.0</v>
      </c>
      <c r="B20" s="7">
        <v>46935.0</v>
      </c>
      <c r="C20" s="8"/>
      <c r="D20" s="11">
        <f t="shared" si="3"/>
        <v>511250</v>
      </c>
      <c r="E20" s="11">
        <f t="shared" si="1"/>
        <v>511250</v>
      </c>
      <c r="G20" s="6">
        <v>7.0</v>
      </c>
      <c r="H20" s="7">
        <v>46935.0</v>
      </c>
      <c r="I20" s="8"/>
      <c r="J20" s="8"/>
      <c r="K20" s="8">
        <f t="shared" si="2"/>
        <v>0</v>
      </c>
    </row>
    <row r="21">
      <c r="A21" s="6">
        <v>8.0</v>
      </c>
      <c r="B21" s="7">
        <v>47300.0</v>
      </c>
      <c r="C21" s="8"/>
      <c r="D21" s="11">
        <f t="shared" si="3"/>
        <v>511250</v>
      </c>
      <c r="E21" s="11">
        <f t="shared" si="1"/>
        <v>511250</v>
      </c>
      <c r="G21" s="6">
        <v>8.0</v>
      </c>
      <c r="H21" s="7">
        <v>47300.0</v>
      </c>
      <c r="I21" s="8"/>
      <c r="J21" s="8"/>
      <c r="K21" s="8">
        <f t="shared" si="2"/>
        <v>0</v>
      </c>
    </row>
    <row r="22">
      <c r="A22" s="6">
        <v>9.0</v>
      </c>
      <c r="B22" s="7">
        <v>47665.0</v>
      </c>
      <c r="C22" s="8"/>
      <c r="D22" s="11">
        <f t="shared" si="3"/>
        <v>511250</v>
      </c>
      <c r="E22" s="11">
        <f t="shared" si="1"/>
        <v>511250</v>
      </c>
      <c r="G22" s="6">
        <v>9.0</v>
      </c>
      <c r="H22" s="7">
        <v>47665.0</v>
      </c>
      <c r="I22" s="8"/>
      <c r="J22" s="8"/>
      <c r="K22" s="8">
        <f t="shared" si="2"/>
        <v>0</v>
      </c>
    </row>
    <row r="23">
      <c r="A23" s="6">
        <v>10.0</v>
      </c>
      <c r="B23" s="7">
        <v>48030.0</v>
      </c>
      <c r="C23" s="8"/>
      <c r="D23" s="11">
        <f>$B$7+B10</f>
        <v>1168717.5</v>
      </c>
      <c r="E23" s="11">
        <f t="shared" si="1"/>
        <v>1168717.5</v>
      </c>
      <c r="G23" s="6">
        <v>10.0</v>
      </c>
      <c r="H23" s="7">
        <v>48030.0</v>
      </c>
      <c r="I23" s="8"/>
      <c r="J23" s="8"/>
      <c r="K23" s="8">
        <f t="shared" si="2"/>
        <v>0</v>
      </c>
    </row>
    <row r="24">
      <c r="B24" s="9"/>
      <c r="G24" s="6">
        <v>11.0</v>
      </c>
      <c r="H24" s="7">
        <v>48396.0</v>
      </c>
      <c r="I24" s="8"/>
      <c r="J24" s="8"/>
      <c r="K24" s="8">
        <f t="shared" si="2"/>
        <v>0</v>
      </c>
    </row>
    <row r="25">
      <c r="A25" s="1" t="s">
        <v>17</v>
      </c>
      <c r="G25" s="6">
        <v>12.0</v>
      </c>
      <c r="H25" s="7">
        <v>48761.0</v>
      </c>
      <c r="I25" s="8"/>
      <c r="J25" s="8"/>
      <c r="K25" s="8">
        <f t="shared" si="2"/>
        <v>0</v>
      </c>
    </row>
    <row r="26">
      <c r="A26" s="2" t="s">
        <v>18</v>
      </c>
      <c r="B26" s="2">
        <f>1.0967*(1+B11)</f>
        <v>1.12137575</v>
      </c>
      <c r="G26" s="6">
        <v>13.0</v>
      </c>
      <c r="H26" s="7">
        <v>49126.0</v>
      </c>
      <c r="I26" s="8"/>
      <c r="J26" s="8"/>
      <c r="K26" s="8">
        <f t="shared" si="2"/>
        <v>0</v>
      </c>
    </row>
    <row r="27">
      <c r="D27" s="1" t="s">
        <v>12</v>
      </c>
      <c r="E27" s="5">
        <f>xirr(E29:E34,B29:B34)</f>
        <v>0.01420002877</v>
      </c>
      <c r="G27" s="6">
        <v>14.0</v>
      </c>
      <c r="H27" s="7">
        <v>49491.0</v>
      </c>
      <c r="I27" s="8"/>
      <c r="J27" s="8"/>
      <c r="K27" s="8">
        <f t="shared" si="2"/>
        <v>0</v>
      </c>
    </row>
    <row r="28">
      <c r="A28" s="10" t="s">
        <v>13</v>
      </c>
      <c r="B28" s="10" t="s">
        <v>14</v>
      </c>
      <c r="C28" s="6" t="s">
        <v>6</v>
      </c>
      <c r="D28" s="6" t="s">
        <v>15</v>
      </c>
      <c r="E28" s="6" t="s">
        <v>16</v>
      </c>
      <c r="G28" s="6">
        <v>15.0</v>
      </c>
      <c r="H28" s="7">
        <v>49857.0</v>
      </c>
      <c r="I28" s="8"/>
      <c r="J28" s="8"/>
      <c r="K28" s="8">
        <f t="shared" si="2"/>
        <v>0</v>
      </c>
    </row>
    <row r="29">
      <c r="A29" s="10">
        <v>1.0</v>
      </c>
      <c r="B29" s="7">
        <v>44743.0</v>
      </c>
      <c r="C29" s="8">
        <f>B6*1.045</f>
        <v>2612500</v>
      </c>
      <c r="D29" s="8"/>
      <c r="E29" s="8">
        <f t="shared" ref="E29:E34" si="4">D29-C29</f>
        <v>-2612500</v>
      </c>
      <c r="G29" s="6">
        <v>16.0</v>
      </c>
      <c r="H29" s="7">
        <v>50222.0</v>
      </c>
      <c r="I29" s="8"/>
      <c r="J29" s="11">
        <f t="shared" ref="J29:J42" si="5">$H$7</f>
        <v>255625</v>
      </c>
      <c r="K29" s="11">
        <f t="shared" si="2"/>
        <v>255625</v>
      </c>
    </row>
    <row r="30">
      <c r="A30" s="10">
        <v>2.0</v>
      </c>
      <c r="B30" s="7">
        <v>45108.0</v>
      </c>
      <c r="C30" s="8"/>
      <c r="D30" s="8"/>
      <c r="E30" s="8">
        <f t="shared" si="4"/>
        <v>0</v>
      </c>
      <c r="G30" s="6">
        <v>17.0</v>
      </c>
      <c r="H30" s="7">
        <v>50587.0</v>
      </c>
      <c r="I30" s="8"/>
      <c r="J30" s="11">
        <f t="shared" si="5"/>
        <v>255625</v>
      </c>
      <c r="K30" s="11">
        <f t="shared" si="2"/>
        <v>255625</v>
      </c>
    </row>
    <row r="31">
      <c r="A31" s="10">
        <v>3.0</v>
      </c>
      <c r="B31" s="7">
        <v>45474.0</v>
      </c>
      <c r="C31" s="8"/>
      <c r="D31" s="8"/>
      <c r="E31" s="8">
        <f t="shared" si="4"/>
        <v>0</v>
      </c>
      <c r="G31" s="6">
        <v>18.0</v>
      </c>
      <c r="H31" s="7">
        <v>50952.0</v>
      </c>
      <c r="I31" s="8"/>
      <c r="J31" s="11">
        <f t="shared" si="5"/>
        <v>255625</v>
      </c>
      <c r="K31" s="11">
        <f t="shared" si="2"/>
        <v>255625</v>
      </c>
    </row>
    <row r="32">
      <c r="A32" s="10">
        <v>4.0</v>
      </c>
      <c r="B32" s="7">
        <v>45839.0</v>
      </c>
      <c r="C32" s="8"/>
      <c r="D32" s="8"/>
      <c r="E32" s="8">
        <f t="shared" si="4"/>
        <v>0</v>
      </c>
      <c r="G32" s="6">
        <v>19.0</v>
      </c>
      <c r="H32" s="7">
        <v>51318.0</v>
      </c>
      <c r="I32" s="8"/>
      <c r="J32" s="11">
        <f t="shared" si="5"/>
        <v>255625</v>
      </c>
      <c r="K32" s="11">
        <f t="shared" si="2"/>
        <v>255625</v>
      </c>
    </row>
    <row r="33">
      <c r="A33" s="10">
        <v>5.0</v>
      </c>
      <c r="B33" s="7">
        <v>46204.0</v>
      </c>
      <c r="C33" s="8"/>
      <c r="D33" s="8"/>
      <c r="E33" s="8">
        <f t="shared" si="4"/>
        <v>0</v>
      </c>
      <c r="G33" s="6">
        <v>20.0</v>
      </c>
      <c r="H33" s="7">
        <v>51683.0</v>
      </c>
      <c r="I33" s="8"/>
      <c r="J33" s="11">
        <f t="shared" si="5"/>
        <v>255625</v>
      </c>
      <c r="K33" s="11">
        <f t="shared" si="2"/>
        <v>255625</v>
      </c>
    </row>
    <row r="34">
      <c r="A34" s="10">
        <v>6.0</v>
      </c>
      <c r="B34" s="7">
        <v>46569.0</v>
      </c>
      <c r="C34" s="8"/>
      <c r="D34" s="11">
        <f>B6*B26</f>
        <v>2803439.375</v>
      </c>
      <c r="E34" s="11">
        <f t="shared" si="4"/>
        <v>2803439.375</v>
      </c>
      <c r="G34" s="6">
        <v>21.0</v>
      </c>
      <c r="H34" s="7">
        <v>52048.0</v>
      </c>
      <c r="I34" s="8"/>
      <c r="J34" s="11">
        <f t="shared" si="5"/>
        <v>255625</v>
      </c>
      <c r="K34" s="11">
        <f t="shared" si="2"/>
        <v>255625</v>
      </c>
    </row>
    <row r="35">
      <c r="B35" s="9"/>
      <c r="G35" s="6">
        <v>22.0</v>
      </c>
      <c r="H35" s="7">
        <v>52413.0</v>
      </c>
      <c r="I35" s="8"/>
      <c r="J35" s="11">
        <f t="shared" si="5"/>
        <v>255625</v>
      </c>
      <c r="K35" s="11">
        <f t="shared" si="2"/>
        <v>255625</v>
      </c>
    </row>
    <row r="36">
      <c r="B36" s="9"/>
      <c r="G36" s="6">
        <v>23.0</v>
      </c>
      <c r="H36" s="7">
        <v>52779.0</v>
      </c>
      <c r="I36" s="8"/>
      <c r="J36" s="11">
        <f t="shared" si="5"/>
        <v>255625</v>
      </c>
      <c r="K36" s="11">
        <f t="shared" si="2"/>
        <v>255625</v>
      </c>
    </row>
    <row r="37">
      <c r="B37" s="9"/>
      <c r="G37" s="6">
        <v>24.0</v>
      </c>
      <c r="H37" s="7">
        <v>53144.0</v>
      </c>
      <c r="I37" s="8"/>
      <c r="J37" s="11">
        <f t="shared" si="5"/>
        <v>255625</v>
      </c>
      <c r="K37" s="11">
        <f t="shared" si="2"/>
        <v>255625</v>
      </c>
    </row>
    <row r="38">
      <c r="B38" s="9"/>
      <c r="G38" s="6">
        <v>25.0</v>
      </c>
      <c r="H38" s="7">
        <v>53509.0</v>
      </c>
      <c r="I38" s="8"/>
      <c r="J38" s="11">
        <f t="shared" si="5"/>
        <v>255625</v>
      </c>
      <c r="K38" s="11">
        <f t="shared" si="2"/>
        <v>255625</v>
      </c>
    </row>
    <row r="39">
      <c r="B39" s="9"/>
      <c r="G39" s="6">
        <v>26.0</v>
      </c>
      <c r="H39" s="7">
        <v>53874.0</v>
      </c>
      <c r="I39" s="8"/>
      <c r="J39" s="11">
        <f t="shared" si="5"/>
        <v>255625</v>
      </c>
      <c r="K39" s="11">
        <f t="shared" si="2"/>
        <v>255625</v>
      </c>
    </row>
    <row r="40">
      <c r="B40" s="9"/>
      <c r="G40" s="6">
        <v>27.0</v>
      </c>
      <c r="H40" s="7">
        <v>54240.0</v>
      </c>
      <c r="I40" s="8"/>
      <c r="J40" s="11">
        <f t="shared" si="5"/>
        <v>255625</v>
      </c>
      <c r="K40" s="11">
        <f t="shared" si="2"/>
        <v>255625</v>
      </c>
    </row>
    <row r="41">
      <c r="B41" s="9"/>
      <c r="G41" s="6">
        <v>28.0</v>
      </c>
      <c r="H41" s="7">
        <v>54605.0</v>
      </c>
      <c r="I41" s="8"/>
      <c r="J41" s="11">
        <f t="shared" si="5"/>
        <v>255625</v>
      </c>
      <c r="K41" s="11">
        <f t="shared" si="2"/>
        <v>255625</v>
      </c>
    </row>
    <row r="42">
      <c r="B42" s="9"/>
      <c r="G42" s="6">
        <v>29.0</v>
      </c>
      <c r="H42" s="7">
        <v>54970.0</v>
      </c>
      <c r="I42" s="8"/>
      <c r="J42" s="11">
        <f t="shared" si="5"/>
        <v>255625</v>
      </c>
      <c r="K42" s="11">
        <f t="shared" si="2"/>
        <v>255625</v>
      </c>
    </row>
    <row r="43">
      <c r="G43" s="6">
        <v>30.0</v>
      </c>
      <c r="H43" s="7">
        <v>55335.0</v>
      </c>
      <c r="I43" s="8"/>
      <c r="J43" s="11">
        <f>$H$7+H10</f>
        <v>822090</v>
      </c>
      <c r="K43" s="11">
        <f t="shared" si="2"/>
        <v>822090</v>
      </c>
    </row>
    <row r="45">
      <c r="G45" s="1" t="s">
        <v>17</v>
      </c>
    </row>
    <row r="46">
      <c r="G46" s="2" t="s">
        <v>18</v>
      </c>
      <c r="H46" s="2">
        <f>1.1275*(1+H11)</f>
        <v>1.15286875</v>
      </c>
    </row>
    <row r="47">
      <c r="J47" s="1" t="s">
        <v>12</v>
      </c>
      <c r="K47" s="5">
        <f>xirr(K49:K64,H49:H64)</f>
        <v>0.006565780674</v>
      </c>
    </row>
    <row r="48">
      <c r="G48" s="10" t="s">
        <v>13</v>
      </c>
      <c r="H48" s="10" t="s">
        <v>14</v>
      </c>
      <c r="I48" s="6" t="s">
        <v>6</v>
      </c>
      <c r="J48" s="6" t="s">
        <v>15</v>
      </c>
      <c r="K48" s="6" t="s">
        <v>16</v>
      </c>
    </row>
    <row r="49">
      <c r="G49" s="10">
        <v>1.0</v>
      </c>
      <c r="H49" s="7">
        <v>44743.0</v>
      </c>
      <c r="I49" s="8">
        <f>H6*1.045</f>
        <v>2612500</v>
      </c>
      <c r="J49" s="8"/>
      <c r="K49" s="8">
        <f t="shared" ref="K49:K64" si="6">J49-I49</f>
        <v>-2612500</v>
      </c>
    </row>
    <row r="50">
      <c r="G50" s="10">
        <v>2.0</v>
      </c>
      <c r="H50" s="7">
        <v>45108.0</v>
      </c>
      <c r="I50" s="8"/>
      <c r="J50" s="8"/>
      <c r="K50" s="8">
        <f t="shared" si="6"/>
        <v>0</v>
      </c>
    </row>
    <row r="51">
      <c r="G51" s="10">
        <v>3.0</v>
      </c>
      <c r="H51" s="7">
        <v>45474.0</v>
      </c>
      <c r="I51" s="8"/>
      <c r="J51" s="8"/>
      <c r="K51" s="8">
        <f t="shared" si="6"/>
        <v>0</v>
      </c>
    </row>
    <row r="52">
      <c r="G52" s="10">
        <v>4.0</v>
      </c>
      <c r="H52" s="7">
        <v>45839.0</v>
      </c>
      <c r="I52" s="8"/>
      <c r="J52" s="8"/>
      <c r="K52" s="8">
        <f t="shared" si="6"/>
        <v>0</v>
      </c>
    </row>
    <row r="53">
      <c r="G53" s="10">
        <v>5.0</v>
      </c>
      <c r="H53" s="7">
        <v>46204.0</v>
      </c>
      <c r="I53" s="8"/>
      <c r="J53" s="8"/>
      <c r="K53" s="8">
        <f t="shared" si="6"/>
        <v>0</v>
      </c>
    </row>
    <row r="54">
      <c r="G54" s="10">
        <v>6.0</v>
      </c>
      <c r="H54" s="7">
        <v>46569.0</v>
      </c>
      <c r="I54" s="8"/>
      <c r="J54" s="8"/>
      <c r="K54" s="8">
        <f t="shared" si="6"/>
        <v>0</v>
      </c>
    </row>
    <row r="55">
      <c r="G55" s="10">
        <v>7.0</v>
      </c>
      <c r="H55" s="7">
        <v>46935.0</v>
      </c>
      <c r="I55" s="8"/>
      <c r="J55" s="8"/>
      <c r="K55" s="8">
        <f t="shared" si="6"/>
        <v>0</v>
      </c>
    </row>
    <row r="56">
      <c r="G56" s="10">
        <v>8.0</v>
      </c>
      <c r="H56" s="7">
        <v>47300.0</v>
      </c>
      <c r="I56" s="8"/>
      <c r="J56" s="8"/>
      <c r="K56" s="8">
        <f t="shared" si="6"/>
        <v>0</v>
      </c>
    </row>
    <row r="57">
      <c r="G57" s="10">
        <v>9.0</v>
      </c>
      <c r="H57" s="7">
        <v>47665.0</v>
      </c>
      <c r="I57" s="8"/>
      <c r="J57" s="8"/>
      <c r="K57" s="8">
        <f t="shared" si="6"/>
        <v>0</v>
      </c>
    </row>
    <row r="58">
      <c r="G58" s="10">
        <v>10.0</v>
      </c>
      <c r="H58" s="7">
        <v>48030.0</v>
      </c>
      <c r="I58" s="8"/>
      <c r="J58" s="8"/>
      <c r="K58" s="8">
        <f t="shared" si="6"/>
        <v>0</v>
      </c>
    </row>
    <row r="59">
      <c r="G59" s="10">
        <v>11.0</v>
      </c>
      <c r="H59" s="7">
        <v>48396.0</v>
      </c>
      <c r="I59" s="8"/>
      <c r="J59" s="8"/>
      <c r="K59" s="8">
        <f t="shared" si="6"/>
        <v>0</v>
      </c>
    </row>
    <row r="60">
      <c r="G60" s="10">
        <v>12.0</v>
      </c>
      <c r="H60" s="7">
        <v>48761.0</v>
      </c>
      <c r="I60" s="8"/>
      <c r="J60" s="8"/>
      <c r="K60" s="8">
        <f t="shared" si="6"/>
        <v>0</v>
      </c>
    </row>
    <row r="61">
      <c r="G61" s="10">
        <v>13.0</v>
      </c>
      <c r="H61" s="7">
        <v>49126.0</v>
      </c>
      <c r="I61" s="8"/>
      <c r="J61" s="8"/>
      <c r="K61" s="8">
        <f t="shared" si="6"/>
        <v>0</v>
      </c>
    </row>
    <row r="62">
      <c r="G62" s="10">
        <v>14.0</v>
      </c>
      <c r="H62" s="7">
        <v>49491.0</v>
      </c>
      <c r="I62" s="8"/>
      <c r="J62" s="8"/>
      <c r="K62" s="8">
        <f t="shared" si="6"/>
        <v>0</v>
      </c>
    </row>
    <row r="63">
      <c r="G63" s="10">
        <v>15.0</v>
      </c>
      <c r="H63" s="7">
        <v>49857.0</v>
      </c>
      <c r="I63" s="8"/>
      <c r="J63" s="8"/>
      <c r="K63" s="8">
        <f t="shared" si="6"/>
        <v>0</v>
      </c>
    </row>
    <row r="64">
      <c r="G64" s="10">
        <v>16.0</v>
      </c>
      <c r="H64" s="7">
        <v>50222.0</v>
      </c>
      <c r="I64" s="8"/>
      <c r="J64" s="11">
        <f>H6*H46</f>
        <v>2882171.875</v>
      </c>
      <c r="K64" s="11">
        <f t="shared" si="6"/>
        <v>2882171.875</v>
      </c>
    </row>
  </sheetData>
  <drawing r:id="rId1"/>
</worksheet>
</file>