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1"/>
  <workbookPr/>
  <xr:revisionPtr revIDLastSave="47" documentId="11_956C5EB4B19AEA72388EE091D0FAF3200BC20245" xr6:coauthVersionLast="47" xr6:coauthVersionMax="47" xr10:uidLastSave="{09B23271-F76A-49F9-B49F-2809B4CE1068}"/>
  <bookViews>
    <workbookView xWindow="0" yWindow="0" windowWidth="0" windowHeight="0" xr2:uid="{00000000-000D-0000-FFFF-FFFF00000000}"/>
  </bookViews>
  <sheets>
    <sheet name="Interface" sheetId="1" r:id="rId1"/>
    <sheet name="Calculat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2" i="2" l="1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J2" i="2"/>
  <c r="L2" i="2" s="1"/>
  <c r="B14" i="1"/>
  <c r="C9" i="1"/>
  <c r="C8" i="1"/>
  <c r="F2" i="2" s="1"/>
  <c r="G6" i="1"/>
  <c r="G5" i="1"/>
  <c r="G15" i="1" l="1"/>
  <c r="G14" i="1"/>
  <c r="G13" i="1"/>
  <c r="G2" i="2"/>
  <c r="K2" i="2"/>
  <c r="M2" i="2" s="1"/>
  <c r="N2" i="2"/>
  <c r="O2" i="2" s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S2" i="2" l="1"/>
  <c r="Q2" i="2" s="1"/>
  <c r="K3" i="2" s="1"/>
  <c r="M3" i="2" s="1"/>
  <c r="R2" i="2"/>
  <c r="G3" i="2"/>
  <c r="H2" i="2"/>
  <c r="I2" i="2" s="1"/>
  <c r="G4" i="2" l="1"/>
  <c r="H3" i="2"/>
  <c r="I3" i="2" s="1"/>
  <c r="T2" i="2"/>
  <c r="U2" i="2" s="1"/>
  <c r="P2" i="2"/>
  <c r="J3" i="2" s="1"/>
  <c r="L3" i="2" s="1"/>
  <c r="N3" i="2" s="1"/>
  <c r="O3" i="2" s="1"/>
  <c r="S3" i="2" l="1"/>
  <c r="Q3" i="2" s="1"/>
  <c r="K4" i="2" s="1"/>
  <c r="M4" i="2" s="1"/>
  <c r="R3" i="2"/>
  <c r="G5" i="2"/>
  <c r="H4" i="2"/>
  <c r="I4" i="2" s="1"/>
  <c r="G6" i="2" l="1"/>
  <c r="H5" i="2"/>
  <c r="I5" i="2" s="1"/>
  <c r="T3" i="2"/>
  <c r="U3" i="2" s="1"/>
  <c r="P3" i="2"/>
  <c r="J4" i="2" s="1"/>
  <c r="L4" i="2" s="1"/>
  <c r="N4" i="2" s="1"/>
  <c r="O4" i="2" s="1"/>
  <c r="S4" i="2" l="1"/>
  <c r="Q4" i="2" s="1"/>
  <c r="K5" i="2" s="1"/>
  <c r="M5" i="2" s="1"/>
  <c r="R4" i="2"/>
  <c r="G7" i="2"/>
  <c r="H6" i="2"/>
  <c r="I6" i="2" s="1"/>
  <c r="G8" i="2" l="1"/>
  <c r="H7" i="2"/>
  <c r="I7" i="2" s="1"/>
  <c r="T4" i="2"/>
  <c r="U4" i="2" s="1"/>
  <c r="P4" i="2"/>
  <c r="J5" i="2" s="1"/>
  <c r="L5" i="2" s="1"/>
  <c r="N5" i="2" s="1"/>
  <c r="O5" i="2" s="1"/>
  <c r="S5" i="2" l="1"/>
  <c r="Q5" i="2" s="1"/>
  <c r="K6" i="2" s="1"/>
  <c r="M6" i="2" s="1"/>
  <c r="R5" i="2"/>
  <c r="G9" i="2"/>
  <c r="H8" i="2"/>
  <c r="I8" i="2" s="1"/>
  <c r="G10" i="2" l="1"/>
  <c r="H9" i="2"/>
  <c r="I9" i="2" s="1"/>
  <c r="T5" i="2"/>
  <c r="U5" i="2" s="1"/>
  <c r="P5" i="2"/>
  <c r="J6" i="2" s="1"/>
  <c r="L6" i="2" s="1"/>
  <c r="N6" i="2" s="1"/>
  <c r="O6" i="2" s="1"/>
  <c r="S6" i="2" l="1"/>
  <c r="Q6" i="2" s="1"/>
  <c r="K7" i="2" s="1"/>
  <c r="M7" i="2" s="1"/>
  <c r="R6" i="2"/>
  <c r="G11" i="2"/>
  <c r="H10" i="2"/>
  <c r="I10" i="2" s="1"/>
  <c r="G12" i="2" l="1"/>
  <c r="H11" i="2"/>
  <c r="I11" i="2" s="1"/>
  <c r="T6" i="2"/>
  <c r="U6" i="2" s="1"/>
  <c r="P6" i="2"/>
  <c r="J7" i="2" s="1"/>
  <c r="L7" i="2" s="1"/>
  <c r="N7" i="2" s="1"/>
  <c r="O7" i="2" s="1"/>
  <c r="S7" i="2" l="1"/>
  <c r="Q7" i="2" s="1"/>
  <c r="K8" i="2" s="1"/>
  <c r="M8" i="2" s="1"/>
  <c r="R7" i="2"/>
  <c r="G13" i="2"/>
  <c r="H12" i="2"/>
  <c r="I12" i="2" s="1"/>
  <c r="G14" i="2" l="1"/>
  <c r="H13" i="2"/>
  <c r="I13" i="2" s="1"/>
  <c r="T7" i="2"/>
  <c r="U7" i="2" s="1"/>
  <c r="P7" i="2"/>
  <c r="J8" i="2" s="1"/>
  <c r="L8" i="2" s="1"/>
  <c r="N8" i="2" s="1"/>
  <c r="O8" i="2" s="1"/>
  <c r="S8" i="2" l="1"/>
  <c r="Q8" i="2" s="1"/>
  <c r="K9" i="2" s="1"/>
  <c r="M9" i="2" s="1"/>
  <c r="R8" i="2"/>
  <c r="G15" i="2"/>
  <c r="H14" i="2"/>
  <c r="I14" i="2" s="1"/>
  <c r="G16" i="2" l="1"/>
  <c r="H15" i="2"/>
  <c r="I15" i="2" s="1"/>
  <c r="T8" i="2"/>
  <c r="U8" i="2" s="1"/>
  <c r="P8" i="2"/>
  <c r="J9" i="2" s="1"/>
  <c r="L9" i="2" s="1"/>
  <c r="N9" i="2" s="1"/>
  <c r="O9" i="2" s="1"/>
  <c r="S9" i="2" l="1"/>
  <c r="Q9" i="2" s="1"/>
  <c r="K10" i="2" s="1"/>
  <c r="M10" i="2" s="1"/>
  <c r="R9" i="2"/>
  <c r="G17" i="2"/>
  <c r="H16" i="2"/>
  <c r="I16" i="2" s="1"/>
  <c r="G18" i="2" l="1"/>
  <c r="H17" i="2"/>
  <c r="I17" i="2" s="1"/>
  <c r="T9" i="2"/>
  <c r="U9" i="2" s="1"/>
  <c r="P9" i="2"/>
  <c r="J10" i="2" s="1"/>
  <c r="L10" i="2" s="1"/>
  <c r="N10" i="2" s="1"/>
  <c r="O10" i="2" s="1"/>
  <c r="S10" i="2" l="1"/>
  <c r="Q10" i="2" s="1"/>
  <c r="K11" i="2" s="1"/>
  <c r="M11" i="2" s="1"/>
  <c r="R10" i="2"/>
  <c r="G19" i="2"/>
  <c r="H18" i="2"/>
  <c r="I18" i="2" s="1"/>
  <c r="G20" i="2" l="1"/>
  <c r="H19" i="2"/>
  <c r="I19" i="2" s="1"/>
  <c r="T10" i="2"/>
  <c r="U10" i="2" s="1"/>
  <c r="P10" i="2"/>
  <c r="J11" i="2" s="1"/>
  <c r="L11" i="2" s="1"/>
  <c r="N11" i="2" s="1"/>
  <c r="O11" i="2" s="1"/>
  <c r="S11" i="2" l="1"/>
  <c r="Q11" i="2" s="1"/>
  <c r="K12" i="2" s="1"/>
  <c r="M12" i="2" s="1"/>
  <c r="R11" i="2"/>
  <c r="G21" i="2"/>
  <c r="H20" i="2"/>
  <c r="I20" i="2" s="1"/>
  <c r="G22" i="2" l="1"/>
  <c r="H21" i="2"/>
  <c r="I21" i="2" s="1"/>
  <c r="T11" i="2"/>
  <c r="U11" i="2" s="1"/>
  <c r="P11" i="2"/>
  <c r="J12" i="2" s="1"/>
  <c r="L12" i="2" s="1"/>
  <c r="N12" i="2" s="1"/>
  <c r="O12" i="2" s="1"/>
  <c r="S12" i="2" l="1"/>
  <c r="Q12" i="2" s="1"/>
  <c r="K13" i="2" s="1"/>
  <c r="M13" i="2" s="1"/>
  <c r="R12" i="2"/>
  <c r="G23" i="2"/>
  <c r="H22" i="2"/>
  <c r="I22" i="2" s="1"/>
  <c r="G24" i="2" l="1"/>
  <c r="H23" i="2"/>
  <c r="I23" i="2" s="1"/>
  <c r="T12" i="2"/>
  <c r="U12" i="2" s="1"/>
  <c r="P12" i="2"/>
  <c r="J13" i="2" s="1"/>
  <c r="L13" i="2" s="1"/>
  <c r="N13" i="2" s="1"/>
  <c r="O13" i="2" s="1"/>
  <c r="S13" i="2" l="1"/>
  <c r="Q13" i="2" s="1"/>
  <c r="K14" i="2" s="1"/>
  <c r="M14" i="2" s="1"/>
  <c r="R13" i="2"/>
  <c r="G25" i="2"/>
  <c r="H24" i="2"/>
  <c r="I24" i="2" s="1"/>
  <c r="G26" i="2" l="1"/>
  <c r="H25" i="2"/>
  <c r="I25" i="2" s="1"/>
  <c r="T13" i="2"/>
  <c r="U13" i="2" s="1"/>
  <c r="P13" i="2"/>
  <c r="J14" i="2" s="1"/>
  <c r="L14" i="2" s="1"/>
  <c r="N14" i="2" s="1"/>
  <c r="O14" i="2" s="1"/>
  <c r="S14" i="2" l="1"/>
  <c r="Q14" i="2" s="1"/>
  <c r="K15" i="2" s="1"/>
  <c r="M15" i="2" s="1"/>
  <c r="R14" i="2"/>
  <c r="G27" i="2"/>
  <c r="H26" i="2"/>
  <c r="I26" i="2" s="1"/>
  <c r="G28" i="2" l="1"/>
  <c r="H27" i="2"/>
  <c r="I27" i="2" s="1"/>
  <c r="T14" i="2"/>
  <c r="U14" i="2" s="1"/>
  <c r="P14" i="2"/>
  <c r="J15" i="2" s="1"/>
  <c r="L15" i="2" s="1"/>
  <c r="N15" i="2" s="1"/>
  <c r="O15" i="2" s="1"/>
  <c r="S15" i="2" l="1"/>
  <c r="Q15" i="2" s="1"/>
  <c r="K16" i="2" s="1"/>
  <c r="M16" i="2" s="1"/>
  <c r="R15" i="2"/>
  <c r="G29" i="2"/>
  <c r="H28" i="2"/>
  <c r="I28" i="2" s="1"/>
  <c r="G30" i="2" l="1"/>
  <c r="H29" i="2"/>
  <c r="I29" i="2" s="1"/>
  <c r="T15" i="2"/>
  <c r="U15" i="2" s="1"/>
  <c r="P15" i="2"/>
  <c r="J16" i="2" s="1"/>
  <c r="L16" i="2" s="1"/>
  <c r="N16" i="2" s="1"/>
  <c r="O16" i="2" s="1"/>
  <c r="S16" i="2" l="1"/>
  <c r="Q16" i="2" s="1"/>
  <c r="K17" i="2" s="1"/>
  <c r="M17" i="2" s="1"/>
  <c r="R16" i="2"/>
  <c r="G31" i="2"/>
  <c r="H30" i="2"/>
  <c r="I30" i="2" s="1"/>
  <c r="G32" i="2" l="1"/>
  <c r="H31" i="2"/>
  <c r="I31" i="2" s="1"/>
  <c r="T16" i="2"/>
  <c r="U16" i="2" s="1"/>
  <c r="P16" i="2"/>
  <c r="J17" i="2" s="1"/>
  <c r="L17" i="2" s="1"/>
  <c r="N17" i="2" s="1"/>
  <c r="O17" i="2" s="1"/>
  <c r="S17" i="2" l="1"/>
  <c r="Q17" i="2" s="1"/>
  <c r="K18" i="2" s="1"/>
  <c r="M18" i="2" s="1"/>
  <c r="R17" i="2"/>
  <c r="G33" i="2"/>
  <c r="H32" i="2"/>
  <c r="I32" i="2" s="1"/>
  <c r="G34" i="2" l="1"/>
  <c r="H33" i="2"/>
  <c r="I33" i="2" s="1"/>
  <c r="T17" i="2"/>
  <c r="U17" i="2" s="1"/>
  <c r="P17" i="2"/>
  <c r="J18" i="2" s="1"/>
  <c r="L18" i="2" s="1"/>
  <c r="N18" i="2" s="1"/>
  <c r="O18" i="2" s="1"/>
  <c r="S18" i="2" l="1"/>
  <c r="Q18" i="2" s="1"/>
  <c r="K19" i="2" s="1"/>
  <c r="M19" i="2" s="1"/>
  <c r="R18" i="2"/>
  <c r="G35" i="2"/>
  <c r="H34" i="2"/>
  <c r="I34" i="2" s="1"/>
  <c r="G36" i="2" l="1"/>
  <c r="H35" i="2"/>
  <c r="I35" i="2" s="1"/>
  <c r="T18" i="2"/>
  <c r="U18" i="2" s="1"/>
  <c r="P18" i="2"/>
  <c r="J19" i="2" s="1"/>
  <c r="L19" i="2" s="1"/>
  <c r="N19" i="2" s="1"/>
  <c r="O19" i="2" s="1"/>
  <c r="S19" i="2" l="1"/>
  <c r="Q19" i="2" s="1"/>
  <c r="K20" i="2" s="1"/>
  <c r="M20" i="2" s="1"/>
  <c r="R19" i="2"/>
  <c r="G37" i="2"/>
  <c r="H36" i="2"/>
  <c r="I36" i="2" s="1"/>
  <c r="G38" i="2" l="1"/>
  <c r="H37" i="2"/>
  <c r="I37" i="2" s="1"/>
  <c r="T19" i="2"/>
  <c r="U19" i="2" s="1"/>
  <c r="P19" i="2"/>
  <c r="J20" i="2" s="1"/>
  <c r="L20" i="2" s="1"/>
  <c r="N20" i="2" s="1"/>
  <c r="O20" i="2" s="1"/>
  <c r="S20" i="2" l="1"/>
  <c r="Q20" i="2" s="1"/>
  <c r="K21" i="2" s="1"/>
  <c r="M21" i="2" s="1"/>
  <c r="R20" i="2"/>
  <c r="G39" i="2"/>
  <c r="H38" i="2"/>
  <c r="I38" i="2" s="1"/>
  <c r="G40" i="2" l="1"/>
  <c r="H39" i="2"/>
  <c r="I39" i="2" s="1"/>
  <c r="T20" i="2"/>
  <c r="U20" i="2" s="1"/>
  <c r="P20" i="2"/>
  <c r="J21" i="2" s="1"/>
  <c r="L21" i="2" s="1"/>
  <c r="N21" i="2" s="1"/>
  <c r="O21" i="2" s="1"/>
  <c r="S21" i="2" l="1"/>
  <c r="Q21" i="2" s="1"/>
  <c r="K22" i="2" s="1"/>
  <c r="M22" i="2" s="1"/>
  <c r="R21" i="2"/>
  <c r="G41" i="2"/>
  <c r="H40" i="2"/>
  <c r="I40" i="2" s="1"/>
  <c r="G42" i="2" l="1"/>
  <c r="H41" i="2"/>
  <c r="I41" i="2" s="1"/>
  <c r="T21" i="2"/>
  <c r="U21" i="2" s="1"/>
  <c r="P21" i="2"/>
  <c r="J22" i="2" s="1"/>
  <c r="L22" i="2" s="1"/>
  <c r="N22" i="2" s="1"/>
  <c r="O22" i="2" s="1"/>
  <c r="S22" i="2" l="1"/>
  <c r="Q22" i="2" s="1"/>
  <c r="K23" i="2" s="1"/>
  <c r="M23" i="2" s="1"/>
  <c r="R22" i="2"/>
  <c r="G43" i="2"/>
  <c r="H42" i="2"/>
  <c r="I42" i="2" s="1"/>
  <c r="G44" i="2" l="1"/>
  <c r="H43" i="2"/>
  <c r="I43" i="2" s="1"/>
  <c r="T22" i="2"/>
  <c r="U22" i="2" s="1"/>
  <c r="P22" i="2"/>
  <c r="J23" i="2" s="1"/>
  <c r="L23" i="2" s="1"/>
  <c r="N23" i="2" s="1"/>
  <c r="O23" i="2" s="1"/>
  <c r="S23" i="2" l="1"/>
  <c r="Q23" i="2" s="1"/>
  <c r="K24" i="2" s="1"/>
  <c r="M24" i="2" s="1"/>
  <c r="R23" i="2"/>
  <c r="G45" i="2"/>
  <c r="H44" i="2"/>
  <c r="I44" i="2" s="1"/>
  <c r="G46" i="2" l="1"/>
  <c r="H45" i="2"/>
  <c r="I45" i="2" s="1"/>
  <c r="T23" i="2"/>
  <c r="U23" i="2" s="1"/>
  <c r="P23" i="2"/>
  <c r="J24" i="2" s="1"/>
  <c r="L24" i="2" s="1"/>
  <c r="N24" i="2" s="1"/>
  <c r="O24" i="2" s="1"/>
  <c r="S24" i="2" l="1"/>
  <c r="Q24" i="2" s="1"/>
  <c r="K25" i="2" s="1"/>
  <c r="M25" i="2" s="1"/>
  <c r="R24" i="2"/>
  <c r="G47" i="2"/>
  <c r="H46" i="2"/>
  <c r="I46" i="2" s="1"/>
  <c r="G48" i="2" l="1"/>
  <c r="H47" i="2"/>
  <c r="I47" i="2" s="1"/>
  <c r="T24" i="2"/>
  <c r="U24" i="2" s="1"/>
  <c r="P24" i="2"/>
  <c r="J25" i="2" s="1"/>
  <c r="L25" i="2" s="1"/>
  <c r="N25" i="2" s="1"/>
  <c r="O25" i="2" s="1"/>
  <c r="S25" i="2" l="1"/>
  <c r="Q25" i="2" s="1"/>
  <c r="K26" i="2" s="1"/>
  <c r="M26" i="2" s="1"/>
  <c r="R25" i="2"/>
  <c r="G49" i="2"/>
  <c r="H48" i="2"/>
  <c r="I48" i="2" s="1"/>
  <c r="G50" i="2" l="1"/>
  <c r="H49" i="2"/>
  <c r="I49" i="2" s="1"/>
  <c r="T25" i="2"/>
  <c r="U25" i="2" s="1"/>
  <c r="P25" i="2"/>
  <c r="J26" i="2" s="1"/>
  <c r="L26" i="2" s="1"/>
  <c r="N26" i="2" s="1"/>
  <c r="O26" i="2" s="1"/>
  <c r="S26" i="2" l="1"/>
  <c r="Q26" i="2" s="1"/>
  <c r="K27" i="2" s="1"/>
  <c r="M27" i="2" s="1"/>
  <c r="R26" i="2"/>
  <c r="G51" i="2"/>
  <c r="H50" i="2"/>
  <c r="I50" i="2" s="1"/>
  <c r="G52" i="2" l="1"/>
  <c r="H51" i="2"/>
  <c r="I51" i="2" s="1"/>
  <c r="T26" i="2"/>
  <c r="U26" i="2" s="1"/>
  <c r="P26" i="2"/>
  <c r="J27" i="2" s="1"/>
  <c r="L27" i="2" s="1"/>
  <c r="N27" i="2" s="1"/>
  <c r="O27" i="2" s="1"/>
  <c r="S27" i="2" l="1"/>
  <c r="Q27" i="2" s="1"/>
  <c r="K28" i="2" s="1"/>
  <c r="M28" i="2" s="1"/>
  <c r="R27" i="2"/>
  <c r="G53" i="2"/>
  <c r="H52" i="2"/>
  <c r="I52" i="2" s="1"/>
  <c r="G54" i="2" l="1"/>
  <c r="H53" i="2"/>
  <c r="I53" i="2" s="1"/>
  <c r="T27" i="2"/>
  <c r="U27" i="2" s="1"/>
  <c r="P27" i="2"/>
  <c r="J28" i="2" s="1"/>
  <c r="L28" i="2" s="1"/>
  <c r="N28" i="2" s="1"/>
  <c r="O28" i="2" s="1"/>
  <c r="S28" i="2" l="1"/>
  <c r="Q28" i="2" s="1"/>
  <c r="K29" i="2" s="1"/>
  <c r="M29" i="2" s="1"/>
  <c r="R28" i="2"/>
  <c r="G55" i="2"/>
  <c r="H54" i="2"/>
  <c r="I54" i="2" s="1"/>
  <c r="G56" i="2" l="1"/>
  <c r="H55" i="2"/>
  <c r="I55" i="2" s="1"/>
  <c r="T28" i="2"/>
  <c r="U28" i="2" s="1"/>
  <c r="P28" i="2"/>
  <c r="J29" i="2" s="1"/>
  <c r="L29" i="2" s="1"/>
  <c r="N29" i="2" s="1"/>
  <c r="O29" i="2" s="1"/>
  <c r="S29" i="2" l="1"/>
  <c r="Q29" i="2" s="1"/>
  <c r="K30" i="2" s="1"/>
  <c r="M30" i="2" s="1"/>
  <c r="R29" i="2"/>
  <c r="G57" i="2"/>
  <c r="H56" i="2"/>
  <c r="I56" i="2" s="1"/>
  <c r="G58" i="2" l="1"/>
  <c r="H57" i="2"/>
  <c r="I57" i="2" s="1"/>
  <c r="T29" i="2"/>
  <c r="U29" i="2" s="1"/>
  <c r="P29" i="2"/>
  <c r="J30" i="2" s="1"/>
  <c r="L30" i="2" s="1"/>
  <c r="N30" i="2" s="1"/>
  <c r="O30" i="2" s="1"/>
  <c r="S30" i="2" l="1"/>
  <c r="Q30" i="2" s="1"/>
  <c r="K31" i="2" s="1"/>
  <c r="M31" i="2" s="1"/>
  <c r="R30" i="2"/>
  <c r="G59" i="2"/>
  <c r="H58" i="2"/>
  <c r="I58" i="2" s="1"/>
  <c r="G60" i="2" l="1"/>
  <c r="H59" i="2"/>
  <c r="I59" i="2" s="1"/>
  <c r="T30" i="2"/>
  <c r="U30" i="2" s="1"/>
  <c r="P30" i="2"/>
  <c r="J31" i="2" s="1"/>
  <c r="L31" i="2" s="1"/>
  <c r="N31" i="2" s="1"/>
  <c r="O31" i="2" s="1"/>
  <c r="S31" i="2" l="1"/>
  <c r="Q31" i="2" s="1"/>
  <c r="K32" i="2" s="1"/>
  <c r="M32" i="2" s="1"/>
  <c r="R31" i="2"/>
  <c r="G61" i="2"/>
  <c r="H60" i="2"/>
  <c r="I60" i="2" s="1"/>
  <c r="G62" i="2" l="1"/>
  <c r="H61" i="2"/>
  <c r="I61" i="2" s="1"/>
  <c r="T31" i="2"/>
  <c r="U31" i="2" s="1"/>
  <c r="P31" i="2"/>
  <c r="J32" i="2" s="1"/>
  <c r="L32" i="2" s="1"/>
  <c r="N32" i="2" s="1"/>
  <c r="O32" i="2" s="1"/>
  <c r="S32" i="2" l="1"/>
  <c r="Q32" i="2" s="1"/>
  <c r="K33" i="2" s="1"/>
  <c r="M33" i="2" s="1"/>
  <c r="R32" i="2"/>
  <c r="G63" i="2"/>
  <c r="H62" i="2"/>
  <c r="I62" i="2" s="1"/>
  <c r="G64" i="2" l="1"/>
  <c r="H63" i="2"/>
  <c r="I63" i="2" s="1"/>
  <c r="T32" i="2"/>
  <c r="U32" i="2" s="1"/>
  <c r="P32" i="2"/>
  <c r="J33" i="2" s="1"/>
  <c r="L33" i="2" s="1"/>
  <c r="N33" i="2" s="1"/>
  <c r="O33" i="2" s="1"/>
  <c r="S33" i="2" l="1"/>
  <c r="Q33" i="2" s="1"/>
  <c r="K34" i="2" s="1"/>
  <c r="M34" i="2" s="1"/>
  <c r="R33" i="2"/>
  <c r="G65" i="2"/>
  <c r="H64" i="2"/>
  <c r="I64" i="2" s="1"/>
  <c r="G66" i="2" l="1"/>
  <c r="H65" i="2"/>
  <c r="I65" i="2" s="1"/>
  <c r="T33" i="2"/>
  <c r="U33" i="2" s="1"/>
  <c r="P33" i="2"/>
  <c r="J34" i="2" s="1"/>
  <c r="L34" i="2" s="1"/>
  <c r="N34" i="2" s="1"/>
  <c r="O34" i="2" s="1"/>
  <c r="S34" i="2" l="1"/>
  <c r="Q34" i="2" s="1"/>
  <c r="K35" i="2" s="1"/>
  <c r="M35" i="2" s="1"/>
  <c r="R34" i="2"/>
  <c r="G67" i="2"/>
  <c r="H66" i="2"/>
  <c r="I66" i="2" s="1"/>
  <c r="G68" i="2" l="1"/>
  <c r="H67" i="2"/>
  <c r="I67" i="2" s="1"/>
  <c r="T34" i="2"/>
  <c r="U34" i="2" s="1"/>
  <c r="P34" i="2"/>
  <c r="J35" i="2" s="1"/>
  <c r="L35" i="2" s="1"/>
  <c r="N35" i="2" s="1"/>
  <c r="O35" i="2" s="1"/>
  <c r="S35" i="2" l="1"/>
  <c r="Q35" i="2" s="1"/>
  <c r="K36" i="2" s="1"/>
  <c r="M36" i="2" s="1"/>
  <c r="R35" i="2"/>
  <c r="G69" i="2"/>
  <c r="H68" i="2"/>
  <c r="I68" i="2" s="1"/>
  <c r="G70" i="2" l="1"/>
  <c r="H69" i="2"/>
  <c r="I69" i="2" s="1"/>
  <c r="T35" i="2"/>
  <c r="U35" i="2" s="1"/>
  <c r="P35" i="2"/>
  <c r="J36" i="2" s="1"/>
  <c r="L36" i="2" s="1"/>
  <c r="N36" i="2" s="1"/>
  <c r="O36" i="2" s="1"/>
  <c r="S36" i="2" l="1"/>
  <c r="Q36" i="2" s="1"/>
  <c r="K37" i="2" s="1"/>
  <c r="M37" i="2" s="1"/>
  <c r="R36" i="2"/>
  <c r="G71" i="2"/>
  <c r="H70" i="2"/>
  <c r="I70" i="2" s="1"/>
  <c r="G72" i="2" l="1"/>
  <c r="H71" i="2"/>
  <c r="I71" i="2" s="1"/>
  <c r="T36" i="2"/>
  <c r="U36" i="2" s="1"/>
  <c r="P36" i="2"/>
  <c r="J37" i="2" s="1"/>
  <c r="L37" i="2" s="1"/>
  <c r="N37" i="2" s="1"/>
  <c r="O37" i="2" s="1"/>
  <c r="S37" i="2" l="1"/>
  <c r="Q37" i="2" s="1"/>
  <c r="K38" i="2" s="1"/>
  <c r="M38" i="2" s="1"/>
  <c r="R37" i="2"/>
  <c r="G73" i="2"/>
  <c r="H72" i="2"/>
  <c r="I72" i="2" s="1"/>
  <c r="G74" i="2" l="1"/>
  <c r="H73" i="2"/>
  <c r="I73" i="2" s="1"/>
  <c r="T37" i="2"/>
  <c r="U37" i="2" s="1"/>
  <c r="P37" i="2"/>
  <c r="J38" i="2" s="1"/>
  <c r="L38" i="2" s="1"/>
  <c r="N38" i="2" s="1"/>
  <c r="O38" i="2" s="1"/>
  <c r="S38" i="2" l="1"/>
  <c r="Q38" i="2" s="1"/>
  <c r="K39" i="2" s="1"/>
  <c r="M39" i="2" s="1"/>
  <c r="R38" i="2"/>
  <c r="G75" i="2"/>
  <c r="H74" i="2"/>
  <c r="I74" i="2" s="1"/>
  <c r="G76" i="2" l="1"/>
  <c r="H75" i="2"/>
  <c r="I75" i="2" s="1"/>
  <c r="T38" i="2"/>
  <c r="U38" i="2" s="1"/>
  <c r="P38" i="2"/>
  <c r="J39" i="2" s="1"/>
  <c r="L39" i="2" s="1"/>
  <c r="N39" i="2" s="1"/>
  <c r="O39" i="2" s="1"/>
  <c r="S39" i="2" l="1"/>
  <c r="Q39" i="2" s="1"/>
  <c r="K40" i="2" s="1"/>
  <c r="M40" i="2" s="1"/>
  <c r="R39" i="2"/>
  <c r="G77" i="2"/>
  <c r="H76" i="2"/>
  <c r="I76" i="2" s="1"/>
  <c r="G78" i="2" l="1"/>
  <c r="H77" i="2"/>
  <c r="I77" i="2" s="1"/>
  <c r="T39" i="2"/>
  <c r="U39" i="2" s="1"/>
  <c r="P39" i="2"/>
  <c r="J40" i="2" s="1"/>
  <c r="L40" i="2" s="1"/>
  <c r="N40" i="2" s="1"/>
  <c r="O40" i="2" s="1"/>
  <c r="S40" i="2" l="1"/>
  <c r="Q40" i="2" s="1"/>
  <c r="K41" i="2" s="1"/>
  <c r="M41" i="2" s="1"/>
  <c r="R40" i="2"/>
  <c r="G79" i="2"/>
  <c r="H78" i="2"/>
  <c r="I78" i="2" s="1"/>
  <c r="G80" i="2" l="1"/>
  <c r="H79" i="2"/>
  <c r="I79" i="2" s="1"/>
  <c r="T40" i="2"/>
  <c r="U40" i="2" s="1"/>
  <c r="P40" i="2"/>
  <c r="J41" i="2" s="1"/>
  <c r="L41" i="2" s="1"/>
  <c r="N41" i="2" s="1"/>
  <c r="O41" i="2" s="1"/>
  <c r="S41" i="2" l="1"/>
  <c r="Q41" i="2" s="1"/>
  <c r="K42" i="2" s="1"/>
  <c r="M42" i="2" s="1"/>
  <c r="R41" i="2"/>
  <c r="G81" i="2"/>
  <c r="H80" i="2"/>
  <c r="I80" i="2" s="1"/>
  <c r="G82" i="2" l="1"/>
  <c r="H81" i="2"/>
  <c r="I81" i="2" s="1"/>
  <c r="T41" i="2"/>
  <c r="U41" i="2" s="1"/>
  <c r="P41" i="2"/>
  <c r="J42" i="2" s="1"/>
  <c r="L42" i="2" s="1"/>
  <c r="N42" i="2" s="1"/>
  <c r="O42" i="2" s="1"/>
  <c r="S42" i="2" l="1"/>
  <c r="Q42" i="2" s="1"/>
  <c r="K43" i="2" s="1"/>
  <c r="M43" i="2" s="1"/>
  <c r="R42" i="2"/>
  <c r="G83" i="2"/>
  <c r="H82" i="2"/>
  <c r="I82" i="2" s="1"/>
  <c r="G84" i="2" l="1"/>
  <c r="H83" i="2"/>
  <c r="I83" i="2" s="1"/>
  <c r="T42" i="2"/>
  <c r="U42" i="2" s="1"/>
  <c r="P42" i="2"/>
  <c r="J43" i="2" s="1"/>
  <c r="L43" i="2" s="1"/>
  <c r="N43" i="2" s="1"/>
  <c r="O43" i="2" s="1"/>
  <c r="S43" i="2" l="1"/>
  <c r="Q43" i="2" s="1"/>
  <c r="K44" i="2" s="1"/>
  <c r="M44" i="2" s="1"/>
  <c r="R43" i="2"/>
  <c r="G85" i="2"/>
  <c r="H84" i="2"/>
  <c r="I84" i="2" s="1"/>
  <c r="G86" i="2" l="1"/>
  <c r="H85" i="2"/>
  <c r="I85" i="2" s="1"/>
  <c r="T43" i="2"/>
  <c r="U43" i="2" s="1"/>
  <c r="P43" i="2"/>
  <c r="J44" i="2" s="1"/>
  <c r="L44" i="2" s="1"/>
  <c r="N44" i="2" s="1"/>
  <c r="O44" i="2" s="1"/>
  <c r="S44" i="2" l="1"/>
  <c r="Q44" i="2" s="1"/>
  <c r="K45" i="2" s="1"/>
  <c r="M45" i="2" s="1"/>
  <c r="R44" i="2"/>
  <c r="G87" i="2"/>
  <c r="H86" i="2"/>
  <c r="I86" i="2" s="1"/>
  <c r="G88" i="2" l="1"/>
  <c r="H87" i="2"/>
  <c r="I87" i="2" s="1"/>
  <c r="T44" i="2"/>
  <c r="U44" i="2" s="1"/>
  <c r="P44" i="2"/>
  <c r="J45" i="2" s="1"/>
  <c r="L45" i="2" s="1"/>
  <c r="N45" i="2" s="1"/>
  <c r="O45" i="2" s="1"/>
  <c r="S45" i="2" l="1"/>
  <c r="Q45" i="2" s="1"/>
  <c r="K46" i="2" s="1"/>
  <c r="M46" i="2" s="1"/>
  <c r="R45" i="2"/>
  <c r="G89" i="2"/>
  <c r="H88" i="2"/>
  <c r="I88" i="2" s="1"/>
  <c r="G90" i="2" l="1"/>
  <c r="H89" i="2"/>
  <c r="I89" i="2" s="1"/>
  <c r="T45" i="2"/>
  <c r="U45" i="2" s="1"/>
  <c r="P45" i="2"/>
  <c r="J46" i="2" s="1"/>
  <c r="L46" i="2" s="1"/>
  <c r="N46" i="2" s="1"/>
  <c r="O46" i="2" s="1"/>
  <c r="S46" i="2" l="1"/>
  <c r="Q46" i="2" s="1"/>
  <c r="K47" i="2" s="1"/>
  <c r="M47" i="2" s="1"/>
  <c r="R46" i="2"/>
  <c r="G91" i="2"/>
  <c r="H90" i="2"/>
  <c r="I90" i="2" s="1"/>
  <c r="G92" i="2" l="1"/>
  <c r="H91" i="2"/>
  <c r="I91" i="2" s="1"/>
  <c r="T46" i="2"/>
  <c r="U46" i="2" s="1"/>
  <c r="P46" i="2"/>
  <c r="J47" i="2" s="1"/>
  <c r="L47" i="2" s="1"/>
  <c r="N47" i="2" s="1"/>
  <c r="O47" i="2" s="1"/>
  <c r="S47" i="2" l="1"/>
  <c r="Q47" i="2" s="1"/>
  <c r="K48" i="2" s="1"/>
  <c r="M48" i="2" s="1"/>
  <c r="R47" i="2"/>
  <c r="G93" i="2"/>
  <c r="H92" i="2"/>
  <c r="I92" i="2" s="1"/>
  <c r="G94" i="2" l="1"/>
  <c r="H93" i="2"/>
  <c r="I93" i="2" s="1"/>
  <c r="T47" i="2"/>
  <c r="U47" i="2" s="1"/>
  <c r="P47" i="2"/>
  <c r="J48" i="2" s="1"/>
  <c r="L48" i="2" s="1"/>
  <c r="N48" i="2" s="1"/>
  <c r="O48" i="2" s="1"/>
  <c r="S48" i="2" l="1"/>
  <c r="Q48" i="2" s="1"/>
  <c r="K49" i="2" s="1"/>
  <c r="M49" i="2" s="1"/>
  <c r="R48" i="2"/>
  <c r="G95" i="2"/>
  <c r="H94" i="2"/>
  <c r="I94" i="2" s="1"/>
  <c r="G96" i="2" l="1"/>
  <c r="H95" i="2"/>
  <c r="I95" i="2" s="1"/>
  <c r="T48" i="2"/>
  <c r="U48" i="2" s="1"/>
  <c r="P48" i="2"/>
  <c r="J49" i="2" s="1"/>
  <c r="L49" i="2" s="1"/>
  <c r="N49" i="2" s="1"/>
  <c r="O49" i="2" s="1"/>
  <c r="S49" i="2" l="1"/>
  <c r="Q49" i="2" s="1"/>
  <c r="K50" i="2" s="1"/>
  <c r="M50" i="2" s="1"/>
  <c r="R49" i="2"/>
  <c r="G97" i="2"/>
  <c r="H96" i="2"/>
  <c r="I96" i="2" s="1"/>
  <c r="G98" i="2" l="1"/>
  <c r="H97" i="2"/>
  <c r="I97" i="2" s="1"/>
  <c r="T49" i="2"/>
  <c r="U49" i="2" s="1"/>
  <c r="P49" i="2"/>
  <c r="J50" i="2" s="1"/>
  <c r="L50" i="2" s="1"/>
  <c r="N50" i="2" s="1"/>
  <c r="O50" i="2" s="1"/>
  <c r="S50" i="2" l="1"/>
  <c r="Q50" i="2" s="1"/>
  <c r="K51" i="2" s="1"/>
  <c r="M51" i="2" s="1"/>
  <c r="R50" i="2"/>
  <c r="G99" i="2"/>
  <c r="H98" i="2"/>
  <c r="I98" i="2" s="1"/>
  <c r="G100" i="2" l="1"/>
  <c r="H99" i="2"/>
  <c r="I99" i="2" s="1"/>
  <c r="T50" i="2"/>
  <c r="U50" i="2" s="1"/>
  <c r="P50" i="2"/>
  <c r="J51" i="2" s="1"/>
  <c r="L51" i="2" s="1"/>
  <c r="N51" i="2" s="1"/>
  <c r="O51" i="2" s="1"/>
  <c r="S51" i="2" l="1"/>
  <c r="Q51" i="2" s="1"/>
  <c r="K52" i="2" s="1"/>
  <c r="M52" i="2" s="1"/>
  <c r="R51" i="2"/>
  <c r="G101" i="2"/>
  <c r="H100" i="2"/>
  <c r="I100" i="2" s="1"/>
  <c r="G102" i="2" l="1"/>
  <c r="H101" i="2"/>
  <c r="I101" i="2" s="1"/>
  <c r="T51" i="2"/>
  <c r="U51" i="2" s="1"/>
  <c r="P51" i="2"/>
  <c r="J52" i="2" s="1"/>
  <c r="L52" i="2" s="1"/>
  <c r="N52" i="2" s="1"/>
  <c r="O52" i="2" s="1"/>
  <c r="S52" i="2" l="1"/>
  <c r="Q52" i="2" s="1"/>
  <c r="K53" i="2" s="1"/>
  <c r="M53" i="2" s="1"/>
  <c r="R52" i="2"/>
  <c r="G103" i="2"/>
  <c r="H102" i="2"/>
  <c r="I102" i="2" s="1"/>
  <c r="G104" i="2" l="1"/>
  <c r="H103" i="2"/>
  <c r="I103" i="2" s="1"/>
  <c r="T52" i="2"/>
  <c r="U52" i="2" s="1"/>
  <c r="P52" i="2"/>
  <c r="J53" i="2" s="1"/>
  <c r="L53" i="2" s="1"/>
  <c r="N53" i="2" s="1"/>
  <c r="O53" i="2" s="1"/>
  <c r="S53" i="2" l="1"/>
  <c r="Q53" i="2" s="1"/>
  <c r="K54" i="2" s="1"/>
  <c r="M54" i="2" s="1"/>
  <c r="R53" i="2"/>
  <c r="G105" i="2"/>
  <c r="H104" i="2"/>
  <c r="I104" i="2" s="1"/>
  <c r="G106" i="2" l="1"/>
  <c r="H105" i="2"/>
  <c r="I105" i="2" s="1"/>
  <c r="T53" i="2"/>
  <c r="U53" i="2" s="1"/>
  <c r="P53" i="2"/>
  <c r="J54" i="2" s="1"/>
  <c r="L54" i="2" s="1"/>
  <c r="N54" i="2" s="1"/>
  <c r="O54" i="2" s="1"/>
  <c r="S54" i="2" l="1"/>
  <c r="Q54" i="2" s="1"/>
  <c r="K55" i="2" s="1"/>
  <c r="M55" i="2" s="1"/>
  <c r="R54" i="2"/>
  <c r="G107" i="2"/>
  <c r="H106" i="2"/>
  <c r="I106" i="2" s="1"/>
  <c r="G108" i="2" l="1"/>
  <c r="H107" i="2"/>
  <c r="I107" i="2" s="1"/>
  <c r="T54" i="2"/>
  <c r="U54" i="2" s="1"/>
  <c r="P54" i="2"/>
  <c r="J55" i="2" s="1"/>
  <c r="L55" i="2" s="1"/>
  <c r="N55" i="2" s="1"/>
  <c r="O55" i="2" s="1"/>
  <c r="S55" i="2" l="1"/>
  <c r="Q55" i="2" s="1"/>
  <c r="K56" i="2" s="1"/>
  <c r="M56" i="2" s="1"/>
  <c r="R55" i="2"/>
  <c r="G109" i="2"/>
  <c r="H108" i="2"/>
  <c r="I108" i="2" s="1"/>
  <c r="G110" i="2" l="1"/>
  <c r="H109" i="2"/>
  <c r="I109" i="2" s="1"/>
  <c r="T55" i="2"/>
  <c r="U55" i="2" s="1"/>
  <c r="P55" i="2"/>
  <c r="J56" i="2" s="1"/>
  <c r="L56" i="2" s="1"/>
  <c r="N56" i="2" s="1"/>
  <c r="O56" i="2" s="1"/>
  <c r="S56" i="2" l="1"/>
  <c r="Q56" i="2" s="1"/>
  <c r="K57" i="2" s="1"/>
  <c r="M57" i="2" s="1"/>
  <c r="R56" i="2"/>
  <c r="G111" i="2"/>
  <c r="H110" i="2"/>
  <c r="I110" i="2" s="1"/>
  <c r="G112" i="2" l="1"/>
  <c r="H111" i="2"/>
  <c r="I111" i="2" s="1"/>
  <c r="T56" i="2"/>
  <c r="U56" i="2" s="1"/>
  <c r="P56" i="2"/>
  <c r="J57" i="2" s="1"/>
  <c r="L57" i="2" s="1"/>
  <c r="N57" i="2" s="1"/>
  <c r="O57" i="2" s="1"/>
  <c r="S57" i="2" l="1"/>
  <c r="Q57" i="2" s="1"/>
  <c r="K58" i="2" s="1"/>
  <c r="M58" i="2" s="1"/>
  <c r="R57" i="2"/>
  <c r="G113" i="2"/>
  <c r="H112" i="2"/>
  <c r="I112" i="2" s="1"/>
  <c r="G114" i="2" l="1"/>
  <c r="H113" i="2"/>
  <c r="I113" i="2" s="1"/>
  <c r="T57" i="2"/>
  <c r="U57" i="2" s="1"/>
  <c r="P57" i="2"/>
  <c r="J58" i="2" s="1"/>
  <c r="L58" i="2" s="1"/>
  <c r="N58" i="2" s="1"/>
  <c r="O58" i="2" s="1"/>
  <c r="S58" i="2" l="1"/>
  <c r="Q58" i="2" s="1"/>
  <c r="K59" i="2" s="1"/>
  <c r="M59" i="2" s="1"/>
  <c r="R58" i="2"/>
  <c r="G115" i="2"/>
  <c r="H114" i="2"/>
  <c r="I114" i="2" s="1"/>
  <c r="G116" i="2" l="1"/>
  <c r="H115" i="2"/>
  <c r="I115" i="2" s="1"/>
  <c r="T58" i="2"/>
  <c r="U58" i="2" s="1"/>
  <c r="P58" i="2"/>
  <c r="J59" i="2" s="1"/>
  <c r="L59" i="2" s="1"/>
  <c r="N59" i="2" s="1"/>
  <c r="O59" i="2" s="1"/>
  <c r="S59" i="2" l="1"/>
  <c r="Q59" i="2" s="1"/>
  <c r="K60" i="2" s="1"/>
  <c r="M60" i="2" s="1"/>
  <c r="R59" i="2"/>
  <c r="G117" i="2"/>
  <c r="H116" i="2"/>
  <c r="I116" i="2" s="1"/>
  <c r="G118" i="2" l="1"/>
  <c r="H117" i="2"/>
  <c r="I117" i="2" s="1"/>
  <c r="T59" i="2"/>
  <c r="U59" i="2" s="1"/>
  <c r="P59" i="2"/>
  <c r="J60" i="2" s="1"/>
  <c r="L60" i="2" s="1"/>
  <c r="N60" i="2" s="1"/>
  <c r="O60" i="2" s="1"/>
  <c r="S60" i="2" l="1"/>
  <c r="Q60" i="2" s="1"/>
  <c r="K61" i="2" s="1"/>
  <c r="M61" i="2" s="1"/>
  <c r="R60" i="2"/>
  <c r="G119" i="2"/>
  <c r="H118" i="2"/>
  <c r="I118" i="2" s="1"/>
  <c r="G120" i="2" l="1"/>
  <c r="H119" i="2"/>
  <c r="I119" i="2" s="1"/>
  <c r="T60" i="2"/>
  <c r="U60" i="2" s="1"/>
  <c r="P60" i="2"/>
  <c r="J61" i="2" s="1"/>
  <c r="L61" i="2" s="1"/>
  <c r="N61" i="2" s="1"/>
  <c r="O61" i="2" s="1"/>
  <c r="S61" i="2" l="1"/>
  <c r="Q61" i="2" s="1"/>
  <c r="K62" i="2" s="1"/>
  <c r="M62" i="2" s="1"/>
  <c r="R61" i="2"/>
  <c r="G121" i="2"/>
  <c r="H120" i="2"/>
  <c r="I120" i="2" s="1"/>
  <c r="G122" i="2" l="1"/>
  <c r="H121" i="2"/>
  <c r="I121" i="2" s="1"/>
  <c r="T61" i="2"/>
  <c r="U61" i="2" s="1"/>
  <c r="P61" i="2"/>
  <c r="J62" i="2" s="1"/>
  <c r="L62" i="2" s="1"/>
  <c r="N62" i="2" s="1"/>
  <c r="O62" i="2" s="1"/>
  <c r="S62" i="2" l="1"/>
  <c r="Q62" i="2" s="1"/>
  <c r="K63" i="2" s="1"/>
  <c r="M63" i="2" s="1"/>
  <c r="R62" i="2"/>
  <c r="G123" i="2"/>
  <c r="H122" i="2"/>
  <c r="I122" i="2" s="1"/>
  <c r="G124" i="2" l="1"/>
  <c r="H123" i="2"/>
  <c r="I123" i="2" s="1"/>
  <c r="T62" i="2"/>
  <c r="U62" i="2" s="1"/>
  <c r="P62" i="2"/>
  <c r="J63" i="2" s="1"/>
  <c r="L63" i="2" s="1"/>
  <c r="N63" i="2" s="1"/>
  <c r="O63" i="2" s="1"/>
  <c r="S63" i="2" l="1"/>
  <c r="Q63" i="2" s="1"/>
  <c r="K64" i="2" s="1"/>
  <c r="M64" i="2" s="1"/>
  <c r="R63" i="2"/>
  <c r="G125" i="2"/>
  <c r="H124" i="2"/>
  <c r="I124" i="2" s="1"/>
  <c r="G126" i="2" l="1"/>
  <c r="H125" i="2"/>
  <c r="I125" i="2" s="1"/>
  <c r="T63" i="2"/>
  <c r="U63" i="2" s="1"/>
  <c r="P63" i="2"/>
  <c r="J64" i="2" s="1"/>
  <c r="L64" i="2" s="1"/>
  <c r="N64" i="2" s="1"/>
  <c r="O64" i="2" s="1"/>
  <c r="S64" i="2" l="1"/>
  <c r="Q64" i="2" s="1"/>
  <c r="K65" i="2" s="1"/>
  <c r="M65" i="2" s="1"/>
  <c r="R64" i="2"/>
  <c r="G127" i="2"/>
  <c r="H126" i="2"/>
  <c r="I126" i="2" s="1"/>
  <c r="G128" i="2" l="1"/>
  <c r="H127" i="2"/>
  <c r="I127" i="2" s="1"/>
  <c r="T64" i="2"/>
  <c r="U64" i="2" s="1"/>
  <c r="P64" i="2"/>
  <c r="J65" i="2" s="1"/>
  <c r="L65" i="2" s="1"/>
  <c r="N65" i="2" s="1"/>
  <c r="O65" i="2" s="1"/>
  <c r="S65" i="2" l="1"/>
  <c r="Q65" i="2" s="1"/>
  <c r="K66" i="2" s="1"/>
  <c r="M66" i="2" s="1"/>
  <c r="R65" i="2"/>
  <c r="G129" i="2"/>
  <c r="H128" i="2"/>
  <c r="I128" i="2" s="1"/>
  <c r="G130" i="2" l="1"/>
  <c r="H129" i="2"/>
  <c r="I129" i="2" s="1"/>
  <c r="T65" i="2"/>
  <c r="U65" i="2" s="1"/>
  <c r="P65" i="2"/>
  <c r="J66" i="2" s="1"/>
  <c r="L66" i="2" s="1"/>
  <c r="N66" i="2" s="1"/>
  <c r="O66" i="2" s="1"/>
  <c r="S66" i="2" l="1"/>
  <c r="Q66" i="2" s="1"/>
  <c r="K67" i="2" s="1"/>
  <c r="M67" i="2" s="1"/>
  <c r="R66" i="2"/>
  <c r="G131" i="2"/>
  <c r="H130" i="2"/>
  <c r="I130" i="2" s="1"/>
  <c r="G132" i="2" l="1"/>
  <c r="H131" i="2"/>
  <c r="I131" i="2" s="1"/>
  <c r="T66" i="2"/>
  <c r="U66" i="2" s="1"/>
  <c r="P66" i="2"/>
  <c r="J67" i="2" s="1"/>
  <c r="L67" i="2" s="1"/>
  <c r="N67" i="2" s="1"/>
  <c r="O67" i="2" s="1"/>
  <c r="S67" i="2" l="1"/>
  <c r="Q67" i="2" s="1"/>
  <c r="K68" i="2" s="1"/>
  <c r="M68" i="2" s="1"/>
  <c r="R67" i="2"/>
  <c r="G133" i="2"/>
  <c r="H132" i="2"/>
  <c r="I132" i="2" s="1"/>
  <c r="G134" i="2" l="1"/>
  <c r="H133" i="2"/>
  <c r="I133" i="2" s="1"/>
  <c r="T67" i="2"/>
  <c r="U67" i="2" s="1"/>
  <c r="P67" i="2"/>
  <c r="J68" i="2" s="1"/>
  <c r="L68" i="2" s="1"/>
  <c r="N68" i="2" s="1"/>
  <c r="O68" i="2" s="1"/>
  <c r="S68" i="2" l="1"/>
  <c r="Q68" i="2" s="1"/>
  <c r="K69" i="2" s="1"/>
  <c r="M69" i="2" s="1"/>
  <c r="R68" i="2"/>
  <c r="G135" i="2"/>
  <c r="H134" i="2"/>
  <c r="I134" i="2" s="1"/>
  <c r="G136" i="2" l="1"/>
  <c r="H135" i="2"/>
  <c r="I135" i="2" s="1"/>
  <c r="T68" i="2"/>
  <c r="U68" i="2" s="1"/>
  <c r="P68" i="2"/>
  <c r="J69" i="2" s="1"/>
  <c r="L69" i="2" s="1"/>
  <c r="N69" i="2" s="1"/>
  <c r="O69" i="2" s="1"/>
  <c r="S69" i="2" l="1"/>
  <c r="Q69" i="2" s="1"/>
  <c r="K70" i="2" s="1"/>
  <c r="M70" i="2" s="1"/>
  <c r="R69" i="2"/>
  <c r="G137" i="2"/>
  <c r="H136" i="2"/>
  <c r="I136" i="2" s="1"/>
  <c r="G138" i="2" l="1"/>
  <c r="H137" i="2"/>
  <c r="I137" i="2" s="1"/>
  <c r="T69" i="2"/>
  <c r="U69" i="2" s="1"/>
  <c r="P69" i="2"/>
  <c r="J70" i="2" s="1"/>
  <c r="L70" i="2" s="1"/>
  <c r="N70" i="2" s="1"/>
  <c r="O70" i="2" s="1"/>
  <c r="S70" i="2" l="1"/>
  <c r="Q70" i="2" s="1"/>
  <c r="K71" i="2" s="1"/>
  <c r="M71" i="2" s="1"/>
  <c r="R70" i="2"/>
  <c r="G139" i="2"/>
  <c r="H138" i="2"/>
  <c r="I138" i="2" s="1"/>
  <c r="G140" i="2" l="1"/>
  <c r="H139" i="2"/>
  <c r="I139" i="2" s="1"/>
  <c r="T70" i="2"/>
  <c r="U70" i="2" s="1"/>
  <c r="P70" i="2"/>
  <c r="J71" i="2" s="1"/>
  <c r="L71" i="2" s="1"/>
  <c r="N71" i="2" s="1"/>
  <c r="O71" i="2" s="1"/>
  <c r="S71" i="2" l="1"/>
  <c r="Q71" i="2" s="1"/>
  <c r="K72" i="2" s="1"/>
  <c r="M72" i="2" s="1"/>
  <c r="R71" i="2"/>
  <c r="G141" i="2"/>
  <c r="H140" i="2"/>
  <c r="I140" i="2" s="1"/>
  <c r="G142" i="2" l="1"/>
  <c r="H141" i="2"/>
  <c r="I141" i="2" s="1"/>
  <c r="T71" i="2"/>
  <c r="U71" i="2" s="1"/>
  <c r="P71" i="2"/>
  <c r="J72" i="2" s="1"/>
  <c r="L72" i="2" s="1"/>
  <c r="N72" i="2" s="1"/>
  <c r="O72" i="2" s="1"/>
  <c r="S72" i="2" l="1"/>
  <c r="Q72" i="2" s="1"/>
  <c r="K73" i="2" s="1"/>
  <c r="M73" i="2" s="1"/>
  <c r="R72" i="2"/>
  <c r="G143" i="2"/>
  <c r="H142" i="2"/>
  <c r="I142" i="2" s="1"/>
  <c r="G144" i="2" l="1"/>
  <c r="H143" i="2"/>
  <c r="I143" i="2" s="1"/>
  <c r="T72" i="2"/>
  <c r="U72" i="2" s="1"/>
  <c r="P72" i="2"/>
  <c r="J73" i="2" s="1"/>
  <c r="L73" i="2" s="1"/>
  <c r="N73" i="2" s="1"/>
  <c r="O73" i="2" s="1"/>
  <c r="S73" i="2" l="1"/>
  <c r="Q73" i="2" s="1"/>
  <c r="K74" i="2" s="1"/>
  <c r="M74" i="2" s="1"/>
  <c r="R73" i="2"/>
  <c r="G145" i="2"/>
  <c r="H144" i="2"/>
  <c r="I144" i="2" s="1"/>
  <c r="G146" i="2" l="1"/>
  <c r="H145" i="2"/>
  <c r="I145" i="2" s="1"/>
  <c r="T73" i="2"/>
  <c r="U73" i="2" s="1"/>
  <c r="P73" i="2"/>
  <c r="J74" i="2" s="1"/>
  <c r="L74" i="2" s="1"/>
  <c r="N74" i="2" s="1"/>
  <c r="O74" i="2" s="1"/>
  <c r="S74" i="2" l="1"/>
  <c r="Q74" i="2" s="1"/>
  <c r="K75" i="2" s="1"/>
  <c r="M75" i="2" s="1"/>
  <c r="R74" i="2"/>
  <c r="G147" i="2"/>
  <c r="H146" i="2"/>
  <c r="I146" i="2" s="1"/>
  <c r="G148" i="2" l="1"/>
  <c r="H147" i="2"/>
  <c r="I147" i="2" s="1"/>
  <c r="T74" i="2"/>
  <c r="U74" i="2" s="1"/>
  <c r="P74" i="2"/>
  <c r="J75" i="2" s="1"/>
  <c r="L75" i="2" s="1"/>
  <c r="N75" i="2" s="1"/>
  <c r="O75" i="2" s="1"/>
  <c r="S75" i="2" l="1"/>
  <c r="Q75" i="2" s="1"/>
  <c r="K76" i="2" s="1"/>
  <c r="M76" i="2" s="1"/>
  <c r="R75" i="2"/>
  <c r="G149" i="2"/>
  <c r="H148" i="2"/>
  <c r="I148" i="2" s="1"/>
  <c r="G150" i="2" l="1"/>
  <c r="H149" i="2"/>
  <c r="I149" i="2" s="1"/>
  <c r="T75" i="2"/>
  <c r="U75" i="2" s="1"/>
  <c r="P75" i="2"/>
  <c r="J76" i="2" s="1"/>
  <c r="L76" i="2" s="1"/>
  <c r="N76" i="2" s="1"/>
  <c r="O76" i="2" s="1"/>
  <c r="S76" i="2" l="1"/>
  <c r="Q76" i="2" s="1"/>
  <c r="K77" i="2" s="1"/>
  <c r="M77" i="2" s="1"/>
  <c r="R76" i="2"/>
  <c r="G151" i="2"/>
  <c r="H150" i="2"/>
  <c r="I150" i="2" s="1"/>
  <c r="G152" i="2" l="1"/>
  <c r="H151" i="2"/>
  <c r="I151" i="2" s="1"/>
  <c r="T76" i="2"/>
  <c r="U76" i="2" s="1"/>
  <c r="P76" i="2"/>
  <c r="J77" i="2" s="1"/>
  <c r="L77" i="2" s="1"/>
  <c r="N77" i="2" s="1"/>
  <c r="O77" i="2" s="1"/>
  <c r="S77" i="2" l="1"/>
  <c r="Q77" i="2" s="1"/>
  <c r="K78" i="2" s="1"/>
  <c r="M78" i="2" s="1"/>
  <c r="R77" i="2"/>
  <c r="G153" i="2"/>
  <c r="H152" i="2"/>
  <c r="I152" i="2" s="1"/>
  <c r="G154" i="2" l="1"/>
  <c r="H153" i="2"/>
  <c r="I153" i="2" s="1"/>
  <c r="T77" i="2"/>
  <c r="U77" i="2" s="1"/>
  <c r="P77" i="2"/>
  <c r="J78" i="2" s="1"/>
  <c r="L78" i="2" s="1"/>
  <c r="N78" i="2" s="1"/>
  <c r="O78" i="2" s="1"/>
  <c r="S78" i="2" l="1"/>
  <c r="Q78" i="2" s="1"/>
  <c r="K79" i="2" s="1"/>
  <c r="M79" i="2" s="1"/>
  <c r="R78" i="2"/>
  <c r="G155" i="2"/>
  <c r="H154" i="2"/>
  <c r="I154" i="2" s="1"/>
  <c r="G156" i="2" l="1"/>
  <c r="H155" i="2"/>
  <c r="I155" i="2" s="1"/>
  <c r="T78" i="2"/>
  <c r="U78" i="2" s="1"/>
  <c r="P78" i="2"/>
  <c r="J79" i="2" s="1"/>
  <c r="L79" i="2" s="1"/>
  <c r="N79" i="2" s="1"/>
  <c r="O79" i="2" s="1"/>
  <c r="S79" i="2" l="1"/>
  <c r="Q79" i="2" s="1"/>
  <c r="K80" i="2" s="1"/>
  <c r="M80" i="2" s="1"/>
  <c r="R79" i="2"/>
  <c r="G157" i="2"/>
  <c r="H156" i="2"/>
  <c r="I156" i="2" s="1"/>
  <c r="G158" i="2" l="1"/>
  <c r="H157" i="2"/>
  <c r="I157" i="2" s="1"/>
  <c r="T79" i="2"/>
  <c r="U79" i="2" s="1"/>
  <c r="P79" i="2"/>
  <c r="J80" i="2" s="1"/>
  <c r="L80" i="2" s="1"/>
  <c r="N80" i="2" s="1"/>
  <c r="O80" i="2" s="1"/>
  <c r="S80" i="2" l="1"/>
  <c r="Q80" i="2" s="1"/>
  <c r="K81" i="2" s="1"/>
  <c r="M81" i="2" s="1"/>
  <c r="R80" i="2"/>
  <c r="G159" i="2"/>
  <c r="H158" i="2"/>
  <c r="I158" i="2" s="1"/>
  <c r="G160" i="2" l="1"/>
  <c r="H159" i="2"/>
  <c r="I159" i="2" s="1"/>
  <c r="T80" i="2"/>
  <c r="U80" i="2" s="1"/>
  <c r="P80" i="2"/>
  <c r="J81" i="2" s="1"/>
  <c r="L81" i="2" s="1"/>
  <c r="N81" i="2" s="1"/>
  <c r="O81" i="2" s="1"/>
  <c r="S81" i="2" l="1"/>
  <c r="Q81" i="2" s="1"/>
  <c r="K82" i="2" s="1"/>
  <c r="M82" i="2" s="1"/>
  <c r="R81" i="2"/>
  <c r="G161" i="2"/>
  <c r="H160" i="2"/>
  <c r="I160" i="2" s="1"/>
  <c r="G162" i="2" l="1"/>
  <c r="H161" i="2"/>
  <c r="I161" i="2" s="1"/>
  <c r="T81" i="2"/>
  <c r="U81" i="2" s="1"/>
  <c r="P81" i="2"/>
  <c r="J82" i="2" s="1"/>
  <c r="L82" i="2" s="1"/>
  <c r="N82" i="2" s="1"/>
  <c r="O82" i="2" s="1"/>
  <c r="S82" i="2" l="1"/>
  <c r="Q82" i="2" s="1"/>
  <c r="K83" i="2" s="1"/>
  <c r="M83" i="2" s="1"/>
  <c r="R82" i="2"/>
  <c r="G163" i="2"/>
  <c r="H162" i="2"/>
  <c r="I162" i="2" s="1"/>
  <c r="G164" i="2" l="1"/>
  <c r="H163" i="2"/>
  <c r="I163" i="2" s="1"/>
  <c r="T82" i="2"/>
  <c r="U82" i="2" s="1"/>
  <c r="P82" i="2"/>
  <c r="J83" i="2" s="1"/>
  <c r="L83" i="2" s="1"/>
  <c r="N83" i="2" s="1"/>
  <c r="O83" i="2" s="1"/>
  <c r="S83" i="2" l="1"/>
  <c r="Q83" i="2" s="1"/>
  <c r="K84" i="2" s="1"/>
  <c r="M84" i="2" s="1"/>
  <c r="R83" i="2"/>
  <c r="G165" i="2"/>
  <c r="H164" i="2"/>
  <c r="I164" i="2" s="1"/>
  <c r="G166" i="2" l="1"/>
  <c r="H165" i="2"/>
  <c r="I165" i="2" s="1"/>
  <c r="T83" i="2"/>
  <c r="U83" i="2" s="1"/>
  <c r="P83" i="2"/>
  <c r="J84" i="2" s="1"/>
  <c r="L84" i="2" s="1"/>
  <c r="N84" i="2" s="1"/>
  <c r="O84" i="2" s="1"/>
  <c r="S84" i="2" l="1"/>
  <c r="Q84" i="2" s="1"/>
  <c r="K85" i="2" s="1"/>
  <c r="M85" i="2" s="1"/>
  <c r="R84" i="2"/>
  <c r="G167" i="2"/>
  <c r="H166" i="2"/>
  <c r="I166" i="2" s="1"/>
  <c r="G168" i="2" l="1"/>
  <c r="H167" i="2"/>
  <c r="I167" i="2" s="1"/>
  <c r="T84" i="2"/>
  <c r="U84" i="2" s="1"/>
  <c r="P84" i="2"/>
  <c r="J85" i="2" s="1"/>
  <c r="L85" i="2" s="1"/>
  <c r="N85" i="2" s="1"/>
  <c r="O85" i="2" s="1"/>
  <c r="S85" i="2" l="1"/>
  <c r="Q85" i="2" s="1"/>
  <c r="K86" i="2" s="1"/>
  <c r="M86" i="2" s="1"/>
  <c r="R85" i="2"/>
  <c r="G169" i="2"/>
  <c r="H168" i="2"/>
  <c r="I168" i="2" s="1"/>
  <c r="G170" i="2" l="1"/>
  <c r="H169" i="2"/>
  <c r="I169" i="2" s="1"/>
  <c r="T85" i="2"/>
  <c r="U85" i="2" s="1"/>
  <c r="P85" i="2"/>
  <c r="J86" i="2" s="1"/>
  <c r="L86" i="2" s="1"/>
  <c r="N86" i="2" s="1"/>
  <c r="O86" i="2" s="1"/>
  <c r="S86" i="2" l="1"/>
  <c r="Q86" i="2" s="1"/>
  <c r="K87" i="2" s="1"/>
  <c r="M87" i="2" s="1"/>
  <c r="R86" i="2"/>
  <c r="G171" i="2"/>
  <c r="H170" i="2"/>
  <c r="I170" i="2" s="1"/>
  <c r="G172" i="2" l="1"/>
  <c r="H171" i="2"/>
  <c r="I171" i="2" s="1"/>
  <c r="T86" i="2"/>
  <c r="U86" i="2" s="1"/>
  <c r="P86" i="2"/>
  <c r="J87" i="2" s="1"/>
  <c r="L87" i="2" s="1"/>
  <c r="N87" i="2" s="1"/>
  <c r="O87" i="2" s="1"/>
  <c r="S87" i="2" l="1"/>
  <c r="Q87" i="2" s="1"/>
  <c r="K88" i="2" s="1"/>
  <c r="M88" i="2" s="1"/>
  <c r="R87" i="2"/>
  <c r="G173" i="2"/>
  <c r="H172" i="2"/>
  <c r="I172" i="2" s="1"/>
  <c r="G174" i="2" l="1"/>
  <c r="H173" i="2"/>
  <c r="I173" i="2" s="1"/>
  <c r="T87" i="2"/>
  <c r="U87" i="2" s="1"/>
  <c r="P87" i="2"/>
  <c r="J88" i="2" s="1"/>
  <c r="L88" i="2" s="1"/>
  <c r="N88" i="2" s="1"/>
  <c r="O88" i="2" s="1"/>
  <c r="S88" i="2" l="1"/>
  <c r="Q88" i="2" s="1"/>
  <c r="K89" i="2" s="1"/>
  <c r="M89" i="2" s="1"/>
  <c r="R88" i="2"/>
  <c r="G175" i="2"/>
  <c r="H174" i="2"/>
  <c r="I174" i="2" s="1"/>
  <c r="G176" i="2" l="1"/>
  <c r="H175" i="2"/>
  <c r="I175" i="2" s="1"/>
  <c r="T88" i="2"/>
  <c r="U88" i="2" s="1"/>
  <c r="P88" i="2"/>
  <c r="J89" i="2" s="1"/>
  <c r="L89" i="2" s="1"/>
  <c r="N89" i="2" s="1"/>
  <c r="O89" i="2" s="1"/>
  <c r="S89" i="2" l="1"/>
  <c r="Q89" i="2" s="1"/>
  <c r="K90" i="2" s="1"/>
  <c r="M90" i="2" s="1"/>
  <c r="R89" i="2"/>
  <c r="G177" i="2"/>
  <c r="H176" i="2"/>
  <c r="I176" i="2" s="1"/>
  <c r="G178" i="2" l="1"/>
  <c r="H177" i="2"/>
  <c r="I177" i="2" s="1"/>
  <c r="T89" i="2"/>
  <c r="U89" i="2" s="1"/>
  <c r="P89" i="2"/>
  <c r="J90" i="2" s="1"/>
  <c r="L90" i="2" s="1"/>
  <c r="N90" i="2" s="1"/>
  <c r="O90" i="2" s="1"/>
  <c r="S90" i="2" l="1"/>
  <c r="Q90" i="2" s="1"/>
  <c r="K91" i="2" s="1"/>
  <c r="M91" i="2" s="1"/>
  <c r="R90" i="2"/>
  <c r="G179" i="2"/>
  <c r="H178" i="2"/>
  <c r="I178" i="2" s="1"/>
  <c r="G180" i="2" l="1"/>
  <c r="H179" i="2"/>
  <c r="I179" i="2" s="1"/>
  <c r="T90" i="2"/>
  <c r="U90" i="2" s="1"/>
  <c r="P90" i="2"/>
  <c r="J91" i="2" s="1"/>
  <c r="L91" i="2" s="1"/>
  <c r="N91" i="2" s="1"/>
  <c r="O91" i="2" s="1"/>
  <c r="S91" i="2" l="1"/>
  <c r="Q91" i="2" s="1"/>
  <c r="K92" i="2" s="1"/>
  <c r="M92" i="2" s="1"/>
  <c r="R91" i="2"/>
  <c r="G181" i="2"/>
  <c r="H180" i="2"/>
  <c r="I180" i="2" s="1"/>
  <c r="G182" i="2" l="1"/>
  <c r="H181" i="2"/>
  <c r="I181" i="2" s="1"/>
  <c r="T91" i="2"/>
  <c r="U91" i="2" s="1"/>
  <c r="P91" i="2"/>
  <c r="J92" i="2" s="1"/>
  <c r="L92" i="2" s="1"/>
  <c r="N92" i="2" s="1"/>
  <c r="O92" i="2" s="1"/>
  <c r="S92" i="2" l="1"/>
  <c r="Q92" i="2" s="1"/>
  <c r="K93" i="2" s="1"/>
  <c r="M93" i="2" s="1"/>
  <c r="R92" i="2"/>
  <c r="G183" i="2"/>
  <c r="H182" i="2"/>
  <c r="I182" i="2" s="1"/>
  <c r="G184" i="2" l="1"/>
  <c r="H183" i="2"/>
  <c r="I183" i="2" s="1"/>
  <c r="T92" i="2"/>
  <c r="U92" i="2" s="1"/>
  <c r="P92" i="2"/>
  <c r="J93" i="2" s="1"/>
  <c r="L93" i="2" s="1"/>
  <c r="N93" i="2" s="1"/>
  <c r="O93" i="2" s="1"/>
  <c r="S93" i="2" l="1"/>
  <c r="Q93" i="2" s="1"/>
  <c r="K94" i="2" s="1"/>
  <c r="M94" i="2" s="1"/>
  <c r="R93" i="2"/>
  <c r="G185" i="2"/>
  <c r="H184" i="2"/>
  <c r="I184" i="2" s="1"/>
  <c r="G186" i="2" l="1"/>
  <c r="H185" i="2"/>
  <c r="I185" i="2" s="1"/>
  <c r="T93" i="2"/>
  <c r="U93" i="2" s="1"/>
  <c r="P93" i="2"/>
  <c r="J94" i="2" s="1"/>
  <c r="L94" i="2" s="1"/>
  <c r="N94" i="2" s="1"/>
  <c r="O94" i="2" s="1"/>
  <c r="S94" i="2" l="1"/>
  <c r="Q94" i="2" s="1"/>
  <c r="K95" i="2" s="1"/>
  <c r="M95" i="2" s="1"/>
  <c r="R94" i="2"/>
  <c r="G187" i="2"/>
  <c r="H186" i="2"/>
  <c r="I186" i="2" s="1"/>
  <c r="G188" i="2" l="1"/>
  <c r="H187" i="2"/>
  <c r="I187" i="2" s="1"/>
  <c r="T94" i="2"/>
  <c r="U94" i="2" s="1"/>
  <c r="P94" i="2"/>
  <c r="J95" i="2" s="1"/>
  <c r="L95" i="2" s="1"/>
  <c r="N95" i="2" s="1"/>
  <c r="O95" i="2" s="1"/>
  <c r="S95" i="2" l="1"/>
  <c r="Q95" i="2" s="1"/>
  <c r="K96" i="2" s="1"/>
  <c r="M96" i="2" s="1"/>
  <c r="R95" i="2"/>
  <c r="G189" i="2"/>
  <c r="H188" i="2"/>
  <c r="I188" i="2" s="1"/>
  <c r="G190" i="2" l="1"/>
  <c r="H189" i="2"/>
  <c r="I189" i="2" s="1"/>
  <c r="T95" i="2"/>
  <c r="U95" i="2" s="1"/>
  <c r="P95" i="2"/>
  <c r="J96" i="2" s="1"/>
  <c r="L96" i="2" s="1"/>
  <c r="N96" i="2" s="1"/>
  <c r="O96" i="2" s="1"/>
  <c r="S96" i="2" l="1"/>
  <c r="Q96" i="2" s="1"/>
  <c r="K97" i="2" s="1"/>
  <c r="M97" i="2" s="1"/>
  <c r="R96" i="2"/>
  <c r="G191" i="2"/>
  <c r="H190" i="2"/>
  <c r="I190" i="2" s="1"/>
  <c r="G192" i="2" l="1"/>
  <c r="H191" i="2"/>
  <c r="I191" i="2" s="1"/>
  <c r="T96" i="2"/>
  <c r="U96" i="2" s="1"/>
  <c r="P96" i="2"/>
  <c r="J97" i="2" s="1"/>
  <c r="L97" i="2" s="1"/>
  <c r="N97" i="2" s="1"/>
  <c r="O97" i="2" s="1"/>
  <c r="S97" i="2" l="1"/>
  <c r="Q97" i="2" s="1"/>
  <c r="K98" i="2" s="1"/>
  <c r="M98" i="2" s="1"/>
  <c r="R97" i="2"/>
  <c r="G193" i="2"/>
  <c r="H192" i="2"/>
  <c r="I192" i="2" s="1"/>
  <c r="G194" i="2" l="1"/>
  <c r="H193" i="2"/>
  <c r="I193" i="2" s="1"/>
  <c r="T97" i="2"/>
  <c r="U97" i="2" s="1"/>
  <c r="P97" i="2"/>
  <c r="J98" i="2" s="1"/>
  <c r="L98" i="2" s="1"/>
  <c r="N98" i="2" s="1"/>
  <c r="O98" i="2" s="1"/>
  <c r="S98" i="2" l="1"/>
  <c r="Q98" i="2" s="1"/>
  <c r="K99" i="2" s="1"/>
  <c r="M99" i="2" s="1"/>
  <c r="R98" i="2"/>
  <c r="G195" i="2"/>
  <c r="H194" i="2"/>
  <c r="I194" i="2" s="1"/>
  <c r="G196" i="2" l="1"/>
  <c r="H195" i="2"/>
  <c r="I195" i="2" s="1"/>
  <c r="T98" i="2"/>
  <c r="U98" i="2" s="1"/>
  <c r="P98" i="2"/>
  <c r="J99" i="2" s="1"/>
  <c r="L99" i="2" s="1"/>
  <c r="N99" i="2" s="1"/>
  <c r="O99" i="2" s="1"/>
  <c r="S99" i="2" l="1"/>
  <c r="Q99" i="2" s="1"/>
  <c r="K100" i="2" s="1"/>
  <c r="M100" i="2" s="1"/>
  <c r="R99" i="2"/>
  <c r="G197" i="2"/>
  <c r="H196" i="2"/>
  <c r="I196" i="2" s="1"/>
  <c r="G198" i="2" l="1"/>
  <c r="H197" i="2"/>
  <c r="I197" i="2" s="1"/>
  <c r="T99" i="2"/>
  <c r="U99" i="2" s="1"/>
  <c r="P99" i="2"/>
  <c r="J100" i="2" s="1"/>
  <c r="L100" i="2" s="1"/>
  <c r="N100" i="2" s="1"/>
  <c r="O100" i="2" s="1"/>
  <c r="S100" i="2" l="1"/>
  <c r="Q100" i="2" s="1"/>
  <c r="K101" i="2" s="1"/>
  <c r="M101" i="2" s="1"/>
  <c r="R100" i="2"/>
  <c r="G199" i="2"/>
  <c r="H198" i="2"/>
  <c r="I198" i="2" s="1"/>
  <c r="G200" i="2" l="1"/>
  <c r="H199" i="2"/>
  <c r="I199" i="2" s="1"/>
  <c r="T100" i="2"/>
  <c r="U100" i="2" s="1"/>
  <c r="P100" i="2"/>
  <c r="J101" i="2" s="1"/>
  <c r="L101" i="2" s="1"/>
  <c r="N101" i="2" s="1"/>
  <c r="O101" i="2" s="1"/>
  <c r="S101" i="2" l="1"/>
  <c r="Q101" i="2" s="1"/>
  <c r="K102" i="2" s="1"/>
  <c r="M102" i="2" s="1"/>
  <c r="R101" i="2"/>
  <c r="G201" i="2"/>
  <c r="H200" i="2"/>
  <c r="I200" i="2" s="1"/>
  <c r="G202" i="2" l="1"/>
  <c r="H201" i="2"/>
  <c r="I201" i="2" s="1"/>
  <c r="T101" i="2"/>
  <c r="U101" i="2" s="1"/>
  <c r="P101" i="2"/>
  <c r="J102" i="2" s="1"/>
  <c r="L102" i="2" s="1"/>
  <c r="N102" i="2" s="1"/>
  <c r="O102" i="2" s="1"/>
  <c r="S102" i="2" l="1"/>
  <c r="Q102" i="2" s="1"/>
  <c r="K103" i="2" s="1"/>
  <c r="M103" i="2" s="1"/>
  <c r="R102" i="2"/>
  <c r="G203" i="2"/>
  <c r="H202" i="2"/>
  <c r="I202" i="2" s="1"/>
  <c r="G204" i="2" l="1"/>
  <c r="H203" i="2"/>
  <c r="I203" i="2" s="1"/>
  <c r="T102" i="2"/>
  <c r="U102" i="2" s="1"/>
  <c r="P102" i="2"/>
  <c r="J103" i="2" s="1"/>
  <c r="L103" i="2" s="1"/>
  <c r="N103" i="2" s="1"/>
  <c r="O103" i="2" s="1"/>
  <c r="S103" i="2" l="1"/>
  <c r="Q103" i="2" s="1"/>
  <c r="K104" i="2" s="1"/>
  <c r="M104" i="2" s="1"/>
  <c r="R103" i="2"/>
  <c r="G205" i="2"/>
  <c r="H204" i="2"/>
  <c r="I204" i="2" s="1"/>
  <c r="G206" i="2" l="1"/>
  <c r="H205" i="2"/>
  <c r="I205" i="2" s="1"/>
  <c r="T103" i="2"/>
  <c r="U103" i="2" s="1"/>
  <c r="P103" i="2"/>
  <c r="J104" i="2" s="1"/>
  <c r="L104" i="2" s="1"/>
  <c r="N104" i="2" s="1"/>
  <c r="O104" i="2" s="1"/>
  <c r="S104" i="2" l="1"/>
  <c r="Q104" i="2" s="1"/>
  <c r="K105" i="2" s="1"/>
  <c r="M105" i="2" s="1"/>
  <c r="R104" i="2"/>
  <c r="G207" i="2"/>
  <c r="H206" i="2"/>
  <c r="I206" i="2" s="1"/>
  <c r="G208" i="2" l="1"/>
  <c r="H207" i="2"/>
  <c r="I207" i="2" s="1"/>
  <c r="T104" i="2"/>
  <c r="U104" i="2" s="1"/>
  <c r="P104" i="2"/>
  <c r="J105" i="2" s="1"/>
  <c r="L105" i="2" s="1"/>
  <c r="N105" i="2" s="1"/>
  <c r="O105" i="2" s="1"/>
  <c r="S105" i="2" l="1"/>
  <c r="Q105" i="2" s="1"/>
  <c r="K106" i="2" s="1"/>
  <c r="M106" i="2" s="1"/>
  <c r="R105" i="2"/>
  <c r="G209" i="2"/>
  <c r="H208" i="2"/>
  <c r="I208" i="2" s="1"/>
  <c r="G210" i="2" l="1"/>
  <c r="H209" i="2"/>
  <c r="I209" i="2" s="1"/>
  <c r="T105" i="2"/>
  <c r="U105" i="2" s="1"/>
  <c r="P105" i="2"/>
  <c r="J106" i="2" s="1"/>
  <c r="L106" i="2" s="1"/>
  <c r="N106" i="2" s="1"/>
  <c r="O106" i="2" s="1"/>
  <c r="S106" i="2" l="1"/>
  <c r="Q106" i="2" s="1"/>
  <c r="K107" i="2" s="1"/>
  <c r="M107" i="2" s="1"/>
  <c r="R106" i="2"/>
  <c r="G211" i="2"/>
  <c r="H210" i="2"/>
  <c r="I210" i="2" s="1"/>
  <c r="G212" i="2" l="1"/>
  <c r="H212" i="2" s="1"/>
  <c r="H211" i="2"/>
  <c r="I211" i="2" s="1"/>
  <c r="T106" i="2"/>
  <c r="U106" i="2" s="1"/>
  <c r="P106" i="2"/>
  <c r="J107" i="2" s="1"/>
  <c r="L107" i="2" s="1"/>
  <c r="N107" i="2" s="1"/>
  <c r="O107" i="2" s="1"/>
  <c r="S107" i="2" l="1"/>
  <c r="Q107" i="2" s="1"/>
  <c r="K108" i="2" s="1"/>
  <c r="M108" i="2" s="1"/>
  <c r="R107" i="2"/>
  <c r="G2" i="1"/>
  <c r="G9" i="1" s="1"/>
  <c r="I212" i="2"/>
  <c r="C16" i="1" l="1"/>
  <c r="C14" i="1"/>
  <c r="C15" i="1" s="1"/>
  <c r="C12" i="1"/>
  <c r="C13" i="1" s="1" a="1"/>
  <c r="C13" i="1" s="1"/>
  <c r="T107" i="2"/>
  <c r="U107" i="2" s="1"/>
  <c r="P107" i="2"/>
  <c r="J108" i="2" s="1"/>
  <c r="L108" i="2" s="1"/>
  <c r="N108" i="2" s="1"/>
  <c r="O108" i="2" s="1"/>
  <c r="S108" i="2" l="1"/>
  <c r="Q108" i="2" s="1"/>
  <c r="K109" i="2" s="1"/>
  <c r="M109" i="2" s="1"/>
  <c r="R108" i="2"/>
  <c r="T108" i="2" l="1"/>
  <c r="U108" i="2" s="1"/>
  <c r="P108" i="2"/>
  <c r="J109" i="2" s="1"/>
  <c r="L109" i="2" s="1"/>
  <c r="N109" i="2" s="1"/>
  <c r="O109" i="2" s="1"/>
  <c r="S109" i="2" l="1"/>
  <c r="Q109" i="2" s="1"/>
  <c r="K110" i="2" s="1"/>
  <c r="M110" i="2" s="1"/>
  <c r="R109" i="2"/>
  <c r="T109" i="2" l="1"/>
  <c r="U109" i="2" s="1"/>
  <c r="P109" i="2"/>
  <c r="J110" i="2" s="1"/>
  <c r="L110" i="2" s="1"/>
  <c r="N110" i="2" s="1"/>
  <c r="O110" i="2" s="1"/>
  <c r="S110" i="2" l="1"/>
  <c r="Q110" i="2" s="1"/>
  <c r="K111" i="2" s="1"/>
  <c r="M111" i="2" s="1"/>
  <c r="R110" i="2"/>
  <c r="T110" i="2" l="1"/>
  <c r="U110" i="2" s="1"/>
  <c r="P110" i="2"/>
  <c r="J111" i="2" s="1"/>
  <c r="L111" i="2" s="1"/>
  <c r="N111" i="2" s="1"/>
  <c r="O111" i="2" s="1"/>
  <c r="S111" i="2" l="1"/>
  <c r="Q111" i="2" s="1"/>
  <c r="K112" i="2" s="1"/>
  <c r="M112" i="2" s="1"/>
  <c r="R111" i="2"/>
  <c r="T111" i="2" l="1"/>
  <c r="U111" i="2" s="1"/>
  <c r="P111" i="2"/>
  <c r="J112" i="2" s="1"/>
  <c r="L112" i="2" s="1"/>
  <c r="N112" i="2" s="1"/>
  <c r="O112" i="2" s="1"/>
  <c r="S112" i="2" l="1"/>
  <c r="Q112" i="2" s="1"/>
  <c r="K113" i="2" s="1"/>
  <c r="M113" i="2" s="1"/>
  <c r="R112" i="2"/>
  <c r="T112" i="2" l="1"/>
  <c r="U112" i="2" s="1"/>
  <c r="P112" i="2"/>
  <c r="J113" i="2" s="1"/>
  <c r="L113" i="2" s="1"/>
  <c r="N113" i="2" s="1"/>
  <c r="O113" i="2" s="1"/>
  <c r="S113" i="2" l="1"/>
  <c r="Q113" i="2" s="1"/>
  <c r="K114" i="2" s="1"/>
  <c r="M114" i="2" s="1"/>
  <c r="R113" i="2"/>
  <c r="T113" i="2" l="1"/>
  <c r="U113" i="2" s="1"/>
  <c r="P113" i="2"/>
  <c r="J114" i="2" s="1"/>
  <c r="L114" i="2" s="1"/>
  <c r="N114" i="2" s="1"/>
  <c r="O114" i="2" s="1"/>
  <c r="S114" i="2" l="1"/>
  <c r="Q114" i="2" s="1"/>
  <c r="K115" i="2" s="1"/>
  <c r="M115" i="2" s="1"/>
  <c r="R114" i="2"/>
  <c r="T114" i="2" l="1"/>
  <c r="U114" i="2" s="1"/>
  <c r="P114" i="2"/>
  <c r="J115" i="2" s="1"/>
  <c r="L115" i="2" s="1"/>
  <c r="N115" i="2" s="1"/>
  <c r="O115" i="2" s="1"/>
  <c r="S115" i="2" l="1"/>
  <c r="Q115" i="2" s="1"/>
  <c r="K116" i="2" s="1"/>
  <c r="M116" i="2" s="1"/>
  <c r="R115" i="2"/>
  <c r="T115" i="2" l="1"/>
  <c r="U115" i="2" s="1"/>
  <c r="P115" i="2"/>
  <c r="J116" i="2" s="1"/>
  <c r="L116" i="2" s="1"/>
  <c r="N116" i="2" s="1"/>
  <c r="O116" i="2" s="1"/>
  <c r="S116" i="2" l="1"/>
  <c r="Q116" i="2" s="1"/>
  <c r="K117" i="2" s="1"/>
  <c r="M117" i="2" s="1"/>
  <c r="R116" i="2"/>
  <c r="T116" i="2" l="1"/>
  <c r="U116" i="2" s="1"/>
  <c r="P116" i="2"/>
  <c r="J117" i="2" s="1"/>
  <c r="L117" i="2" s="1"/>
  <c r="N117" i="2" s="1"/>
  <c r="O117" i="2" s="1"/>
  <c r="S117" i="2" l="1"/>
  <c r="Q117" i="2" s="1"/>
  <c r="K118" i="2" s="1"/>
  <c r="M118" i="2" s="1"/>
  <c r="R117" i="2"/>
  <c r="T117" i="2" l="1"/>
  <c r="U117" i="2" s="1"/>
  <c r="P117" i="2"/>
  <c r="J118" i="2" s="1"/>
  <c r="L118" i="2" s="1"/>
  <c r="N118" i="2" s="1"/>
  <c r="O118" i="2" s="1"/>
  <c r="S118" i="2" l="1"/>
  <c r="Q118" i="2" s="1"/>
  <c r="K119" i="2" s="1"/>
  <c r="M119" i="2" s="1"/>
  <c r="R118" i="2"/>
  <c r="T118" i="2" l="1"/>
  <c r="U118" i="2" s="1"/>
  <c r="P118" i="2"/>
  <c r="J119" i="2" s="1"/>
  <c r="L119" i="2" s="1"/>
  <c r="N119" i="2" s="1"/>
  <c r="O119" i="2" s="1"/>
  <c r="S119" i="2" l="1"/>
  <c r="Q119" i="2" s="1"/>
  <c r="K120" i="2" s="1"/>
  <c r="M120" i="2" s="1"/>
  <c r="R119" i="2"/>
  <c r="T119" i="2" l="1"/>
  <c r="U119" i="2" s="1"/>
  <c r="P119" i="2"/>
  <c r="J120" i="2" s="1"/>
  <c r="L120" i="2" s="1"/>
  <c r="N120" i="2" s="1"/>
  <c r="O120" i="2" s="1"/>
  <c r="S120" i="2" l="1"/>
  <c r="Q120" i="2" s="1"/>
  <c r="K121" i="2" s="1"/>
  <c r="M121" i="2" s="1"/>
  <c r="R120" i="2"/>
  <c r="T120" i="2" l="1"/>
  <c r="U120" i="2" s="1"/>
  <c r="P120" i="2"/>
  <c r="J121" i="2" s="1"/>
  <c r="L121" i="2" s="1"/>
  <c r="N121" i="2" s="1"/>
  <c r="O121" i="2" s="1"/>
  <c r="S121" i="2" l="1"/>
  <c r="Q121" i="2" s="1"/>
  <c r="K122" i="2" s="1"/>
  <c r="M122" i="2" s="1"/>
  <c r="R121" i="2"/>
  <c r="T121" i="2" l="1"/>
  <c r="U121" i="2" s="1"/>
  <c r="P121" i="2"/>
  <c r="J122" i="2" s="1"/>
  <c r="L122" i="2" s="1"/>
  <c r="N122" i="2" s="1"/>
  <c r="O122" i="2" s="1"/>
  <c r="S122" i="2" l="1"/>
  <c r="Q122" i="2" s="1"/>
  <c r="K123" i="2" s="1"/>
  <c r="M123" i="2" s="1"/>
  <c r="R122" i="2"/>
  <c r="T122" i="2" l="1"/>
  <c r="U122" i="2" s="1"/>
  <c r="P122" i="2"/>
  <c r="J123" i="2" s="1"/>
  <c r="L123" i="2" s="1"/>
  <c r="N123" i="2" s="1"/>
  <c r="O123" i="2" s="1"/>
  <c r="S123" i="2" l="1"/>
  <c r="Q123" i="2" s="1"/>
  <c r="K124" i="2" s="1"/>
  <c r="M124" i="2" s="1"/>
  <c r="R123" i="2"/>
  <c r="T123" i="2" l="1"/>
  <c r="U123" i="2" s="1"/>
  <c r="P123" i="2"/>
  <c r="J124" i="2" s="1"/>
  <c r="L124" i="2" s="1"/>
  <c r="N124" i="2" s="1"/>
  <c r="O124" i="2" s="1"/>
  <c r="S124" i="2" l="1"/>
  <c r="Q124" i="2" s="1"/>
  <c r="K125" i="2" s="1"/>
  <c r="M125" i="2" s="1"/>
  <c r="R124" i="2"/>
  <c r="T124" i="2" l="1"/>
  <c r="U124" i="2" s="1"/>
  <c r="P124" i="2"/>
  <c r="J125" i="2" s="1"/>
  <c r="L125" i="2" s="1"/>
  <c r="N125" i="2" s="1"/>
  <c r="O125" i="2" s="1"/>
  <c r="S125" i="2" l="1"/>
  <c r="Q125" i="2" s="1"/>
  <c r="K126" i="2" s="1"/>
  <c r="M126" i="2" s="1"/>
  <c r="R125" i="2"/>
  <c r="T125" i="2" l="1"/>
  <c r="U125" i="2" s="1"/>
  <c r="P125" i="2"/>
  <c r="J126" i="2" s="1"/>
  <c r="L126" i="2" s="1"/>
  <c r="N126" i="2" s="1"/>
  <c r="O126" i="2" s="1"/>
  <c r="S126" i="2" l="1"/>
  <c r="Q126" i="2" s="1"/>
  <c r="K127" i="2" s="1"/>
  <c r="M127" i="2" s="1"/>
  <c r="R126" i="2"/>
  <c r="T126" i="2" l="1"/>
  <c r="U126" i="2" s="1"/>
  <c r="P126" i="2"/>
  <c r="J127" i="2" s="1"/>
  <c r="L127" i="2" s="1"/>
  <c r="N127" i="2" s="1"/>
  <c r="O127" i="2" s="1"/>
  <c r="S127" i="2" l="1"/>
  <c r="Q127" i="2" s="1"/>
  <c r="K128" i="2" s="1"/>
  <c r="M128" i="2" s="1"/>
  <c r="R127" i="2"/>
  <c r="T127" i="2" l="1"/>
  <c r="U127" i="2" s="1"/>
  <c r="P127" i="2"/>
  <c r="J128" i="2" s="1"/>
  <c r="L128" i="2" s="1"/>
  <c r="N128" i="2" s="1"/>
  <c r="O128" i="2" s="1"/>
  <c r="S128" i="2" l="1"/>
  <c r="Q128" i="2" s="1"/>
  <c r="K129" i="2" s="1"/>
  <c r="M129" i="2" s="1"/>
  <c r="R128" i="2"/>
  <c r="T128" i="2" l="1"/>
  <c r="U128" i="2" s="1"/>
  <c r="P128" i="2"/>
  <c r="J129" i="2" s="1"/>
  <c r="L129" i="2" s="1"/>
  <c r="N129" i="2" s="1"/>
  <c r="O129" i="2" s="1"/>
  <c r="S129" i="2" l="1"/>
  <c r="Q129" i="2" s="1"/>
  <c r="K130" i="2" s="1"/>
  <c r="M130" i="2" s="1"/>
  <c r="R129" i="2"/>
  <c r="T129" i="2" l="1"/>
  <c r="U129" i="2" s="1"/>
  <c r="P129" i="2"/>
  <c r="J130" i="2" s="1"/>
  <c r="L130" i="2" s="1"/>
  <c r="N130" i="2" s="1"/>
  <c r="O130" i="2" s="1"/>
  <c r="S130" i="2" l="1"/>
  <c r="Q130" i="2" s="1"/>
  <c r="K131" i="2" s="1"/>
  <c r="M131" i="2" s="1"/>
  <c r="R130" i="2"/>
  <c r="T130" i="2" l="1"/>
  <c r="U130" i="2" s="1"/>
  <c r="P130" i="2"/>
  <c r="J131" i="2" s="1"/>
  <c r="L131" i="2" s="1"/>
  <c r="N131" i="2" s="1"/>
  <c r="O131" i="2" s="1"/>
  <c r="S131" i="2" l="1"/>
  <c r="Q131" i="2" s="1"/>
  <c r="K132" i="2" s="1"/>
  <c r="M132" i="2" s="1"/>
  <c r="R131" i="2"/>
  <c r="T131" i="2" l="1"/>
  <c r="U131" i="2" s="1"/>
  <c r="P131" i="2"/>
  <c r="J132" i="2" s="1"/>
  <c r="L132" i="2" s="1"/>
  <c r="N132" i="2" s="1"/>
  <c r="O132" i="2" s="1"/>
  <c r="S132" i="2" l="1"/>
  <c r="Q132" i="2" s="1"/>
  <c r="K133" i="2" s="1"/>
  <c r="M133" i="2" s="1"/>
  <c r="R132" i="2"/>
  <c r="T132" i="2" l="1"/>
  <c r="U132" i="2" s="1"/>
  <c r="P132" i="2"/>
  <c r="J133" i="2" s="1"/>
  <c r="L133" i="2" s="1"/>
  <c r="N133" i="2" s="1"/>
  <c r="O133" i="2" s="1"/>
  <c r="S133" i="2" l="1"/>
  <c r="Q133" i="2" s="1"/>
  <c r="K134" i="2" s="1"/>
  <c r="M134" i="2" s="1"/>
  <c r="R133" i="2"/>
  <c r="T133" i="2" l="1"/>
  <c r="U133" i="2" s="1"/>
  <c r="P133" i="2"/>
  <c r="J134" i="2" s="1"/>
  <c r="L134" i="2" s="1"/>
  <c r="N134" i="2" s="1"/>
  <c r="O134" i="2" s="1"/>
  <c r="S134" i="2" l="1"/>
  <c r="Q134" i="2" s="1"/>
  <c r="K135" i="2" s="1"/>
  <c r="M135" i="2" s="1"/>
  <c r="R134" i="2"/>
  <c r="T134" i="2" l="1"/>
  <c r="U134" i="2" s="1"/>
  <c r="P134" i="2"/>
  <c r="J135" i="2" s="1"/>
  <c r="L135" i="2" s="1"/>
  <c r="N135" i="2" s="1"/>
  <c r="O135" i="2" s="1"/>
  <c r="S135" i="2" l="1"/>
  <c r="Q135" i="2" s="1"/>
  <c r="K136" i="2" s="1"/>
  <c r="M136" i="2" s="1"/>
  <c r="R135" i="2"/>
  <c r="T135" i="2" l="1"/>
  <c r="U135" i="2" s="1"/>
  <c r="P135" i="2"/>
  <c r="J136" i="2" s="1"/>
  <c r="L136" i="2" s="1"/>
  <c r="N136" i="2" s="1"/>
  <c r="O136" i="2" s="1"/>
  <c r="S136" i="2" l="1"/>
  <c r="Q136" i="2" s="1"/>
  <c r="K137" i="2" s="1"/>
  <c r="M137" i="2" s="1"/>
  <c r="R136" i="2"/>
  <c r="T136" i="2" l="1"/>
  <c r="U136" i="2" s="1"/>
  <c r="P136" i="2"/>
  <c r="J137" i="2" s="1"/>
  <c r="L137" i="2" s="1"/>
  <c r="N137" i="2" s="1"/>
  <c r="O137" i="2" s="1"/>
  <c r="S137" i="2" l="1"/>
  <c r="Q137" i="2" s="1"/>
  <c r="K138" i="2" s="1"/>
  <c r="M138" i="2" s="1"/>
  <c r="R137" i="2"/>
  <c r="T137" i="2" l="1"/>
  <c r="U137" i="2" s="1"/>
  <c r="P137" i="2"/>
  <c r="J138" i="2" s="1"/>
  <c r="L138" i="2" s="1"/>
  <c r="N138" i="2" s="1"/>
  <c r="O138" i="2" s="1"/>
  <c r="S138" i="2" l="1"/>
  <c r="Q138" i="2" s="1"/>
  <c r="K139" i="2" s="1"/>
  <c r="M139" i="2" s="1"/>
  <c r="R138" i="2"/>
  <c r="T138" i="2" l="1"/>
  <c r="U138" i="2" s="1"/>
  <c r="P138" i="2"/>
  <c r="J139" i="2" s="1"/>
  <c r="L139" i="2" s="1"/>
  <c r="N139" i="2" s="1"/>
  <c r="O139" i="2" s="1"/>
  <c r="S139" i="2" l="1"/>
  <c r="Q139" i="2" s="1"/>
  <c r="K140" i="2" s="1"/>
  <c r="M140" i="2" s="1"/>
  <c r="R139" i="2"/>
  <c r="T139" i="2" l="1"/>
  <c r="U139" i="2" s="1"/>
  <c r="P139" i="2"/>
  <c r="J140" i="2" s="1"/>
  <c r="L140" i="2" s="1"/>
  <c r="N140" i="2" s="1"/>
  <c r="O140" i="2" s="1"/>
  <c r="S140" i="2" l="1"/>
  <c r="Q140" i="2" s="1"/>
  <c r="K141" i="2" s="1"/>
  <c r="M141" i="2" s="1"/>
  <c r="R140" i="2"/>
  <c r="T140" i="2" l="1"/>
  <c r="U140" i="2" s="1"/>
  <c r="P140" i="2"/>
  <c r="J141" i="2" s="1"/>
  <c r="L141" i="2" s="1"/>
  <c r="N141" i="2" s="1"/>
  <c r="O141" i="2" s="1"/>
  <c r="S141" i="2" l="1"/>
  <c r="Q141" i="2" s="1"/>
  <c r="K142" i="2" s="1"/>
  <c r="M142" i="2" s="1"/>
  <c r="R141" i="2"/>
  <c r="T141" i="2" l="1"/>
  <c r="U141" i="2" s="1"/>
  <c r="P141" i="2"/>
  <c r="J142" i="2" s="1"/>
  <c r="L142" i="2" s="1"/>
  <c r="N142" i="2" s="1"/>
  <c r="O142" i="2" s="1"/>
  <c r="S142" i="2" l="1"/>
  <c r="Q142" i="2" s="1"/>
  <c r="K143" i="2" s="1"/>
  <c r="M143" i="2" s="1"/>
  <c r="R142" i="2"/>
  <c r="T142" i="2" l="1"/>
  <c r="U142" i="2" s="1"/>
  <c r="P142" i="2"/>
  <c r="J143" i="2" s="1"/>
  <c r="L143" i="2" s="1"/>
  <c r="N143" i="2" s="1"/>
  <c r="O143" i="2" s="1"/>
  <c r="S143" i="2" l="1"/>
  <c r="Q143" i="2" s="1"/>
  <c r="K144" i="2" s="1"/>
  <c r="M144" i="2" s="1"/>
  <c r="R143" i="2"/>
  <c r="T143" i="2" l="1"/>
  <c r="U143" i="2" s="1"/>
  <c r="P143" i="2"/>
  <c r="J144" i="2" s="1"/>
  <c r="L144" i="2" s="1"/>
  <c r="N144" i="2" s="1"/>
  <c r="O144" i="2" s="1"/>
  <c r="S144" i="2" l="1"/>
  <c r="Q144" i="2" s="1"/>
  <c r="K145" i="2" s="1"/>
  <c r="M145" i="2" s="1"/>
  <c r="R144" i="2"/>
  <c r="T144" i="2" l="1"/>
  <c r="U144" i="2" s="1"/>
  <c r="P144" i="2"/>
  <c r="J145" i="2" s="1"/>
  <c r="L145" i="2" s="1"/>
  <c r="N145" i="2" s="1"/>
  <c r="O145" i="2" s="1"/>
  <c r="S145" i="2" l="1"/>
  <c r="Q145" i="2" s="1"/>
  <c r="K146" i="2" s="1"/>
  <c r="M146" i="2" s="1"/>
  <c r="R145" i="2"/>
  <c r="T145" i="2" l="1"/>
  <c r="U145" i="2" s="1"/>
  <c r="P145" i="2"/>
  <c r="J146" i="2" s="1"/>
  <c r="L146" i="2" s="1"/>
  <c r="N146" i="2" s="1"/>
  <c r="O146" i="2" s="1"/>
  <c r="S146" i="2" l="1"/>
  <c r="Q146" i="2" s="1"/>
  <c r="K147" i="2" s="1"/>
  <c r="M147" i="2" s="1"/>
  <c r="R146" i="2"/>
  <c r="T146" i="2" l="1"/>
  <c r="U146" i="2" s="1"/>
  <c r="P146" i="2"/>
  <c r="J147" i="2" s="1"/>
  <c r="L147" i="2" s="1"/>
  <c r="N147" i="2" s="1"/>
  <c r="O147" i="2" s="1"/>
  <c r="S147" i="2" l="1"/>
  <c r="Q147" i="2" s="1"/>
  <c r="K148" i="2" s="1"/>
  <c r="M148" i="2" s="1"/>
  <c r="R147" i="2"/>
  <c r="T147" i="2" l="1"/>
  <c r="U147" i="2" s="1"/>
  <c r="P147" i="2"/>
  <c r="J148" i="2" s="1"/>
  <c r="L148" i="2" s="1"/>
  <c r="N148" i="2" s="1"/>
  <c r="O148" i="2" s="1"/>
  <c r="S148" i="2" l="1"/>
  <c r="Q148" i="2" s="1"/>
  <c r="K149" i="2" s="1"/>
  <c r="M149" i="2" s="1"/>
  <c r="R148" i="2"/>
  <c r="T148" i="2" l="1"/>
  <c r="U148" i="2" s="1"/>
  <c r="P148" i="2"/>
  <c r="J149" i="2" s="1"/>
  <c r="L149" i="2" s="1"/>
  <c r="N149" i="2" s="1"/>
  <c r="O149" i="2" s="1"/>
  <c r="S149" i="2" l="1"/>
  <c r="Q149" i="2" s="1"/>
  <c r="K150" i="2" s="1"/>
  <c r="M150" i="2" s="1"/>
  <c r="R149" i="2"/>
  <c r="T149" i="2" l="1"/>
  <c r="U149" i="2" s="1"/>
  <c r="P149" i="2"/>
  <c r="J150" i="2" s="1"/>
  <c r="L150" i="2" s="1"/>
  <c r="N150" i="2" s="1"/>
  <c r="O150" i="2" s="1"/>
  <c r="S150" i="2" l="1"/>
  <c r="Q150" i="2" s="1"/>
  <c r="K151" i="2" s="1"/>
  <c r="M151" i="2" s="1"/>
  <c r="R150" i="2"/>
  <c r="T150" i="2" l="1"/>
  <c r="U150" i="2" s="1"/>
  <c r="P150" i="2"/>
  <c r="J151" i="2" s="1"/>
  <c r="L151" i="2" s="1"/>
  <c r="N151" i="2" s="1"/>
  <c r="O151" i="2" s="1"/>
  <c r="S151" i="2" l="1"/>
  <c r="Q151" i="2" s="1"/>
  <c r="K152" i="2" s="1"/>
  <c r="M152" i="2" s="1"/>
  <c r="R151" i="2"/>
  <c r="T151" i="2" l="1"/>
  <c r="U151" i="2" s="1"/>
  <c r="P151" i="2"/>
  <c r="J152" i="2" s="1"/>
  <c r="L152" i="2" s="1"/>
  <c r="N152" i="2" s="1"/>
  <c r="O152" i="2" s="1"/>
  <c r="S152" i="2" l="1"/>
  <c r="Q152" i="2" s="1"/>
  <c r="K153" i="2" s="1"/>
  <c r="M153" i="2" s="1"/>
  <c r="R152" i="2"/>
  <c r="T152" i="2" l="1"/>
  <c r="U152" i="2" s="1"/>
  <c r="P152" i="2"/>
  <c r="J153" i="2" s="1"/>
  <c r="L153" i="2" s="1"/>
  <c r="N153" i="2" s="1"/>
  <c r="O153" i="2" s="1"/>
  <c r="S153" i="2" l="1"/>
  <c r="Q153" i="2" s="1"/>
  <c r="K154" i="2" s="1"/>
  <c r="M154" i="2" s="1"/>
  <c r="R153" i="2"/>
  <c r="T153" i="2" l="1"/>
  <c r="U153" i="2" s="1"/>
  <c r="P153" i="2"/>
  <c r="J154" i="2" s="1"/>
  <c r="L154" i="2" s="1"/>
  <c r="N154" i="2" s="1"/>
  <c r="O154" i="2" s="1"/>
  <c r="S154" i="2" l="1"/>
  <c r="Q154" i="2" s="1"/>
  <c r="K155" i="2" s="1"/>
  <c r="M155" i="2" s="1"/>
  <c r="R154" i="2"/>
  <c r="T154" i="2" l="1"/>
  <c r="U154" i="2" s="1"/>
  <c r="P154" i="2"/>
  <c r="J155" i="2" s="1"/>
  <c r="L155" i="2" s="1"/>
  <c r="N155" i="2" s="1"/>
  <c r="O155" i="2" s="1"/>
  <c r="S155" i="2" l="1"/>
  <c r="Q155" i="2" s="1"/>
  <c r="K156" i="2" s="1"/>
  <c r="M156" i="2" s="1"/>
  <c r="R155" i="2"/>
  <c r="T155" i="2" l="1"/>
  <c r="U155" i="2" s="1"/>
  <c r="P155" i="2"/>
  <c r="J156" i="2" s="1"/>
  <c r="L156" i="2" s="1"/>
  <c r="N156" i="2" s="1"/>
  <c r="O156" i="2" s="1"/>
  <c r="S156" i="2" l="1"/>
  <c r="Q156" i="2" s="1"/>
  <c r="K157" i="2" s="1"/>
  <c r="M157" i="2" s="1"/>
  <c r="R156" i="2"/>
  <c r="T156" i="2" l="1"/>
  <c r="U156" i="2" s="1"/>
  <c r="P156" i="2"/>
  <c r="J157" i="2" s="1"/>
  <c r="L157" i="2" s="1"/>
  <c r="N157" i="2" s="1"/>
  <c r="O157" i="2" s="1"/>
  <c r="S157" i="2" l="1"/>
  <c r="Q157" i="2" s="1"/>
  <c r="K158" i="2" s="1"/>
  <c r="M158" i="2" s="1"/>
  <c r="R157" i="2"/>
  <c r="T157" i="2" l="1"/>
  <c r="U157" i="2" s="1"/>
  <c r="P157" i="2"/>
  <c r="J158" i="2" s="1"/>
  <c r="L158" i="2" s="1"/>
  <c r="N158" i="2" s="1"/>
  <c r="O158" i="2" s="1"/>
  <c r="S158" i="2" l="1"/>
  <c r="Q158" i="2" s="1"/>
  <c r="K159" i="2" s="1"/>
  <c r="M159" i="2" s="1"/>
  <c r="R158" i="2"/>
  <c r="T158" i="2" l="1"/>
  <c r="U158" i="2" s="1"/>
  <c r="P158" i="2"/>
  <c r="J159" i="2" s="1"/>
  <c r="L159" i="2" s="1"/>
  <c r="N159" i="2" s="1"/>
  <c r="O159" i="2" s="1"/>
  <c r="S159" i="2" l="1"/>
  <c r="Q159" i="2" s="1"/>
  <c r="K160" i="2" s="1"/>
  <c r="M160" i="2" s="1"/>
  <c r="R159" i="2"/>
  <c r="T159" i="2" l="1"/>
  <c r="U159" i="2" s="1"/>
  <c r="P159" i="2"/>
  <c r="J160" i="2" s="1"/>
  <c r="L160" i="2" s="1"/>
  <c r="N160" i="2" s="1"/>
  <c r="O160" i="2" s="1"/>
  <c r="S160" i="2" l="1"/>
  <c r="Q160" i="2" s="1"/>
  <c r="K161" i="2" s="1"/>
  <c r="M161" i="2" s="1"/>
  <c r="R160" i="2"/>
  <c r="T160" i="2" l="1"/>
  <c r="U160" i="2" s="1"/>
  <c r="P160" i="2"/>
  <c r="J161" i="2" s="1"/>
  <c r="L161" i="2" s="1"/>
  <c r="N161" i="2" s="1"/>
  <c r="O161" i="2" s="1"/>
  <c r="S161" i="2" l="1"/>
  <c r="Q161" i="2" s="1"/>
  <c r="K162" i="2" s="1"/>
  <c r="M162" i="2" s="1"/>
  <c r="R161" i="2"/>
  <c r="T161" i="2" l="1"/>
  <c r="U161" i="2" s="1"/>
  <c r="P161" i="2"/>
  <c r="J162" i="2" s="1"/>
  <c r="L162" i="2" s="1"/>
  <c r="N162" i="2" s="1"/>
  <c r="O162" i="2" s="1"/>
  <c r="S162" i="2" l="1"/>
  <c r="Q162" i="2" s="1"/>
  <c r="K163" i="2" s="1"/>
  <c r="M163" i="2" s="1"/>
  <c r="R162" i="2"/>
  <c r="T162" i="2" l="1"/>
  <c r="U162" i="2" s="1"/>
  <c r="P162" i="2"/>
  <c r="J163" i="2" s="1"/>
  <c r="L163" i="2" s="1"/>
  <c r="N163" i="2" s="1"/>
  <c r="O163" i="2" s="1"/>
  <c r="S163" i="2" l="1"/>
  <c r="Q163" i="2" s="1"/>
  <c r="K164" i="2" s="1"/>
  <c r="M164" i="2" s="1"/>
  <c r="R163" i="2"/>
  <c r="T163" i="2" l="1"/>
  <c r="U163" i="2" s="1"/>
  <c r="P163" i="2"/>
  <c r="J164" i="2" s="1"/>
  <c r="L164" i="2" s="1"/>
  <c r="N164" i="2" s="1"/>
  <c r="O164" i="2" s="1"/>
  <c r="S164" i="2" l="1"/>
  <c r="Q164" i="2" s="1"/>
  <c r="K165" i="2" s="1"/>
  <c r="M165" i="2" s="1"/>
  <c r="R164" i="2"/>
  <c r="T164" i="2" l="1"/>
  <c r="U164" i="2" s="1"/>
  <c r="P164" i="2"/>
  <c r="J165" i="2" s="1"/>
  <c r="L165" i="2" s="1"/>
  <c r="N165" i="2" s="1"/>
  <c r="O165" i="2" s="1"/>
  <c r="S165" i="2" l="1"/>
  <c r="Q165" i="2" s="1"/>
  <c r="K166" i="2" s="1"/>
  <c r="M166" i="2" s="1"/>
  <c r="R165" i="2"/>
  <c r="T165" i="2" l="1"/>
  <c r="U165" i="2" s="1"/>
  <c r="P165" i="2"/>
  <c r="J166" i="2" s="1"/>
  <c r="L166" i="2" s="1"/>
  <c r="N166" i="2" s="1"/>
  <c r="O166" i="2" s="1"/>
  <c r="S166" i="2" l="1"/>
  <c r="Q166" i="2" s="1"/>
  <c r="K167" i="2" s="1"/>
  <c r="M167" i="2" s="1"/>
  <c r="R166" i="2"/>
  <c r="T166" i="2" l="1"/>
  <c r="U166" i="2" s="1"/>
  <c r="P166" i="2"/>
  <c r="J167" i="2" s="1"/>
  <c r="L167" i="2" s="1"/>
  <c r="N167" i="2" s="1"/>
  <c r="O167" i="2" s="1"/>
  <c r="S167" i="2" l="1"/>
  <c r="Q167" i="2" s="1"/>
  <c r="K168" i="2" s="1"/>
  <c r="M168" i="2" s="1"/>
  <c r="R167" i="2"/>
  <c r="T167" i="2" l="1"/>
  <c r="U167" i="2" s="1"/>
  <c r="P167" i="2"/>
  <c r="J168" i="2" s="1"/>
  <c r="L168" i="2" s="1"/>
  <c r="N168" i="2" s="1"/>
  <c r="O168" i="2" s="1"/>
  <c r="S168" i="2" l="1"/>
  <c r="Q168" i="2" s="1"/>
  <c r="K169" i="2" s="1"/>
  <c r="M169" i="2" s="1"/>
  <c r="R168" i="2"/>
  <c r="T168" i="2" l="1"/>
  <c r="U168" i="2" s="1"/>
  <c r="P168" i="2"/>
  <c r="J169" i="2" s="1"/>
  <c r="L169" i="2" s="1"/>
  <c r="N169" i="2" s="1"/>
  <c r="O169" i="2" s="1"/>
  <c r="S169" i="2" l="1"/>
  <c r="Q169" i="2" s="1"/>
  <c r="K170" i="2" s="1"/>
  <c r="M170" i="2" s="1"/>
  <c r="R169" i="2"/>
  <c r="T169" i="2" l="1"/>
  <c r="U169" i="2" s="1"/>
  <c r="P169" i="2"/>
  <c r="J170" i="2" s="1"/>
  <c r="L170" i="2" s="1"/>
  <c r="N170" i="2" s="1"/>
  <c r="O170" i="2" s="1"/>
  <c r="S170" i="2" l="1"/>
  <c r="Q170" i="2" s="1"/>
  <c r="K171" i="2" s="1"/>
  <c r="M171" i="2" s="1"/>
  <c r="R170" i="2"/>
  <c r="T170" i="2" l="1"/>
  <c r="U170" i="2" s="1"/>
  <c r="P170" i="2"/>
  <c r="J171" i="2" s="1"/>
  <c r="L171" i="2" s="1"/>
  <c r="N171" i="2" s="1"/>
  <c r="O171" i="2" s="1"/>
  <c r="S171" i="2" l="1"/>
  <c r="Q171" i="2" s="1"/>
  <c r="K172" i="2" s="1"/>
  <c r="M172" i="2" s="1"/>
  <c r="R171" i="2"/>
  <c r="T171" i="2" l="1"/>
  <c r="U171" i="2" s="1"/>
  <c r="P171" i="2"/>
  <c r="J172" i="2" s="1"/>
  <c r="L172" i="2" s="1"/>
  <c r="N172" i="2" s="1"/>
  <c r="O172" i="2" s="1"/>
  <c r="S172" i="2" l="1"/>
  <c r="Q172" i="2" s="1"/>
  <c r="K173" i="2" s="1"/>
  <c r="M173" i="2" s="1"/>
  <c r="R172" i="2"/>
  <c r="T172" i="2" l="1"/>
  <c r="U172" i="2" s="1"/>
  <c r="P172" i="2"/>
  <c r="J173" i="2" s="1"/>
  <c r="L173" i="2" s="1"/>
  <c r="N173" i="2" s="1"/>
  <c r="O173" i="2" s="1"/>
  <c r="S173" i="2" l="1"/>
  <c r="Q173" i="2" s="1"/>
  <c r="K174" i="2" s="1"/>
  <c r="M174" i="2" s="1"/>
  <c r="R173" i="2"/>
  <c r="T173" i="2" l="1"/>
  <c r="U173" i="2" s="1"/>
  <c r="P173" i="2"/>
  <c r="J174" i="2" s="1"/>
  <c r="L174" i="2" s="1"/>
  <c r="N174" i="2" s="1"/>
  <c r="O174" i="2" s="1"/>
  <c r="S174" i="2" l="1"/>
  <c r="Q174" i="2" s="1"/>
  <c r="K175" i="2" s="1"/>
  <c r="M175" i="2" s="1"/>
  <c r="R174" i="2"/>
  <c r="T174" i="2" l="1"/>
  <c r="U174" i="2" s="1"/>
  <c r="P174" i="2"/>
  <c r="J175" i="2" s="1"/>
  <c r="L175" i="2" s="1"/>
  <c r="N175" i="2" s="1"/>
  <c r="O175" i="2" s="1"/>
  <c r="S175" i="2" l="1"/>
  <c r="Q175" i="2" s="1"/>
  <c r="K176" i="2" s="1"/>
  <c r="M176" i="2" s="1"/>
  <c r="R175" i="2"/>
  <c r="T175" i="2" l="1"/>
  <c r="U175" i="2" s="1"/>
  <c r="P175" i="2"/>
  <c r="J176" i="2" s="1"/>
  <c r="L176" i="2" s="1"/>
  <c r="N176" i="2" s="1"/>
  <c r="O176" i="2" s="1"/>
  <c r="S176" i="2" l="1"/>
  <c r="Q176" i="2" s="1"/>
  <c r="K177" i="2" s="1"/>
  <c r="M177" i="2" s="1"/>
  <c r="R176" i="2"/>
  <c r="T176" i="2" l="1"/>
  <c r="U176" i="2" s="1"/>
  <c r="P176" i="2"/>
  <c r="J177" i="2" s="1"/>
  <c r="L177" i="2" s="1"/>
  <c r="N177" i="2" s="1"/>
  <c r="O177" i="2" s="1"/>
  <c r="S177" i="2" l="1"/>
  <c r="Q177" i="2" s="1"/>
  <c r="K178" i="2" s="1"/>
  <c r="M178" i="2" s="1"/>
  <c r="R177" i="2"/>
  <c r="T177" i="2" l="1"/>
  <c r="U177" i="2" s="1"/>
  <c r="P177" i="2"/>
  <c r="J178" i="2" s="1"/>
  <c r="L178" i="2" s="1"/>
  <c r="N178" i="2" s="1"/>
  <c r="O178" i="2" s="1"/>
  <c r="S178" i="2" l="1"/>
  <c r="Q178" i="2" s="1"/>
  <c r="K179" i="2" s="1"/>
  <c r="M179" i="2" s="1"/>
  <c r="R178" i="2"/>
  <c r="T178" i="2" l="1"/>
  <c r="U178" i="2" s="1"/>
  <c r="P178" i="2"/>
  <c r="J179" i="2" s="1"/>
  <c r="L179" i="2" s="1"/>
  <c r="N179" i="2" s="1"/>
  <c r="O179" i="2" s="1"/>
  <c r="S179" i="2" l="1"/>
  <c r="Q179" i="2" s="1"/>
  <c r="K180" i="2" s="1"/>
  <c r="M180" i="2" s="1"/>
  <c r="R179" i="2"/>
  <c r="T179" i="2" l="1"/>
  <c r="U179" i="2" s="1"/>
  <c r="P179" i="2"/>
  <c r="J180" i="2" s="1"/>
  <c r="L180" i="2" s="1"/>
  <c r="N180" i="2" s="1"/>
  <c r="O180" i="2" s="1"/>
  <c r="S180" i="2" l="1"/>
  <c r="Q180" i="2" s="1"/>
  <c r="K181" i="2" s="1"/>
  <c r="M181" i="2" s="1"/>
  <c r="R180" i="2"/>
  <c r="T180" i="2" l="1"/>
  <c r="U180" i="2" s="1"/>
  <c r="P180" i="2"/>
  <c r="J181" i="2" s="1"/>
  <c r="L181" i="2" s="1"/>
  <c r="N181" i="2" s="1"/>
  <c r="O181" i="2" s="1"/>
  <c r="S181" i="2" l="1"/>
  <c r="Q181" i="2" s="1"/>
  <c r="K182" i="2" s="1"/>
  <c r="M182" i="2" s="1"/>
  <c r="R181" i="2"/>
  <c r="T181" i="2" l="1"/>
  <c r="U181" i="2" s="1"/>
  <c r="P181" i="2"/>
  <c r="J182" i="2" s="1"/>
  <c r="L182" i="2" s="1"/>
  <c r="N182" i="2" s="1"/>
  <c r="O182" i="2" s="1"/>
  <c r="S182" i="2" l="1"/>
  <c r="Q182" i="2" s="1"/>
  <c r="K183" i="2" s="1"/>
  <c r="M183" i="2" s="1"/>
  <c r="R182" i="2"/>
  <c r="T182" i="2" l="1"/>
  <c r="U182" i="2" s="1"/>
  <c r="P182" i="2"/>
  <c r="J183" i="2" s="1"/>
  <c r="L183" i="2" s="1"/>
  <c r="N183" i="2" s="1"/>
  <c r="O183" i="2" s="1"/>
  <c r="S183" i="2" l="1"/>
  <c r="Q183" i="2" s="1"/>
  <c r="K184" i="2" s="1"/>
  <c r="M184" i="2" s="1"/>
  <c r="R183" i="2"/>
  <c r="T183" i="2" l="1"/>
  <c r="U183" i="2" s="1"/>
  <c r="P183" i="2"/>
  <c r="J184" i="2" s="1"/>
  <c r="L184" i="2" s="1"/>
  <c r="N184" i="2" s="1"/>
  <c r="O184" i="2" s="1"/>
  <c r="S184" i="2" l="1"/>
  <c r="Q184" i="2" s="1"/>
  <c r="K185" i="2" s="1"/>
  <c r="M185" i="2" s="1"/>
  <c r="R184" i="2"/>
  <c r="T184" i="2" l="1"/>
  <c r="U184" i="2" s="1"/>
  <c r="P184" i="2"/>
  <c r="J185" i="2" s="1"/>
  <c r="L185" i="2" s="1"/>
  <c r="N185" i="2" s="1"/>
  <c r="O185" i="2" s="1"/>
  <c r="S185" i="2" l="1"/>
  <c r="Q185" i="2" s="1"/>
  <c r="K186" i="2" s="1"/>
  <c r="M186" i="2" s="1"/>
  <c r="R185" i="2"/>
  <c r="T185" i="2" l="1"/>
  <c r="U185" i="2" s="1"/>
  <c r="P185" i="2"/>
  <c r="J186" i="2" s="1"/>
  <c r="L186" i="2" s="1"/>
  <c r="N186" i="2" s="1"/>
  <c r="O186" i="2" s="1"/>
  <c r="S186" i="2" l="1"/>
  <c r="Q186" i="2" s="1"/>
  <c r="K187" i="2" s="1"/>
  <c r="M187" i="2" s="1"/>
  <c r="R186" i="2"/>
  <c r="T186" i="2" l="1"/>
  <c r="U186" i="2" s="1"/>
  <c r="P186" i="2"/>
  <c r="J187" i="2" s="1"/>
  <c r="L187" i="2" s="1"/>
  <c r="N187" i="2" s="1"/>
  <c r="O187" i="2" s="1"/>
  <c r="S187" i="2" l="1"/>
  <c r="Q187" i="2" s="1"/>
  <c r="K188" i="2" s="1"/>
  <c r="M188" i="2" s="1"/>
  <c r="R187" i="2"/>
  <c r="T187" i="2" l="1"/>
  <c r="U187" i="2" s="1"/>
  <c r="P187" i="2"/>
  <c r="J188" i="2" s="1"/>
  <c r="L188" i="2" s="1"/>
  <c r="N188" i="2" s="1"/>
  <c r="O188" i="2" s="1"/>
  <c r="S188" i="2" l="1"/>
  <c r="Q188" i="2" s="1"/>
  <c r="K189" i="2" s="1"/>
  <c r="M189" i="2" s="1"/>
  <c r="R188" i="2"/>
  <c r="T188" i="2" l="1"/>
  <c r="U188" i="2" s="1"/>
  <c r="P188" i="2"/>
  <c r="J189" i="2" s="1"/>
  <c r="L189" i="2" s="1"/>
  <c r="N189" i="2" s="1"/>
  <c r="O189" i="2" s="1"/>
  <c r="S189" i="2" l="1"/>
  <c r="Q189" i="2" s="1"/>
  <c r="K190" i="2" s="1"/>
  <c r="M190" i="2" s="1"/>
  <c r="R189" i="2"/>
  <c r="T189" i="2" l="1"/>
  <c r="U189" i="2" s="1"/>
  <c r="P189" i="2"/>
  <c r="J190" i="2" s="1"/>
  <c r="L190" i="2" s="1"/>
  <c r="N190" i="2" s="1"/>
  <c r="O190" i="2" s="1"/>
  <c r="S190" i="2" l="1"/>
  <c r="Q190" i="2" s="1"/>
  <c r="K191" i="2" s="1"/>
  <c r="M191" i="2" s="1"/>
  <c r="R190" i="2"/>
  <c r="T190" i="2" l="1"/>
  <c r="U190" i="2" s="1"/>
  <c r="P190" i="2"/>
  <c r="J191" i="2" s="1"/>
  <c r="L191" i="2" s="1"/>
  <c r="N191" i="2" s="1"/>
  <c r="O191" i="2" s="1"/>
  <c r="S191" i="2" l="1"/>
  <c r="Q191" i="2" s="1"/>
  <c r="K192" i="2" s="1"/>
  <c r="M192" i="2" s="1"/>
  <c r="R191" i="2"/>
  <c r="T191" i="2" l="1"/>
  <c r="U191" i="2" s="1"/>
  <c r="P191" i="2"/>
  <c r="J192" i="2" s="1"/>
  <c r="L192" i="2" s="1"/>
  <c r="N192" i="2" s="1"/>
  <c r="O192" i="2" s="1"/>
  <c r="S192" i="2" l="1"/>
  <c r="Q192" i="2" s="1"/>
  <c r="K193" i="2" s="1"/>
  <c r="M193" i="2" s="1"/>
  <c r="R192" i="2"/>
  <c r="T192" i="2" l="1"/>
  <c r="U192" i="2" s="1"/>
  <c r="P192" i="2"/>
  <c r="J193" i="2" s="1"/>
  <c r="L193" i="2" s="1"/>
  <c r="N193" i="2" s="1"/>
  <c r="O193" i="2" s="1"/>
  <c r="S193" i="2" l="1"/>
  <c r="Q193" i="2" s="1"/>
  <c r="K194" i="2" s="1"/>
  <c r="M194" i="2" s="1"/>
  <c r="R193" i="2"/>
  <c r="T193" i="2" l="1"/>
  <c r="U193" i="2" s="1"/>
  <c r="P193" i="2"/>
  <c r="J194" i="2" s="1"/>
  <c r="L194" i="2" s="1"/>
  <c r="N194" i="2" s="1"/>
  <c r="O194" i="2" s="1"/>
  <c r="S194" i="2" l="1"/>
  <c r="Q194" i="2" s="1"/>
  <c r="K195" i="2" s="1"/>
  <c r="M195" i="2" s="1"/>
  <c r="R194" i="2"/>
  <c r="T194" i="2" l="1"/>
  <c r="U194" i="2" s="1"/>
  <c r="P194" i="2"/>
  <c r="J195" i="2" s="1"/>
  <c r="L195" i="2" s="1"/>
  <c r="N195" i="2" s="1"/>
  <c r="O195" i="2" s="1"/>
  <c r="S195" i="2" l="1"/>
  <c r="Q195" i="2" s="1"/>
  <c r="K196" i="2" s="1"/>
  <c r="M196" i="2" s="1"/>
  <c r="R195" i="2"/>
  <c r="T195" i="2" l="1"/>
  <c r="U195" i="2" s="1"/>
  <c r="P195" i="2"/>
  <c r="J196" i="2" s="1"/>
  <c r="L196" i="2" s="1"/>
  <c r="N196" i="2" s="1"/>
  <c r="O196" i="2" s="1"/>
  <c r="S196" i="2" l="1"/>
  <c r="Q196" i="2" s="1"/>
  <c r="K197" i="2" s="1"/>
  <c r="M197" i="2" s="1"/>
  <c r="R196" i="2"/>
  <c r="T196" i="2" l="1"/>
  <c r="U196" i="2" s="1"/>
  <c r="P196" i="2"/>
  <c r="J197" i="2" s="1"/>
  <c r="L197" i="2" s="1"/>
  <c r="N197" i="2" s="1"/>
  <c r="O197" i="2" s="1"/>
  <c r="S197" i="2" l="1"/>
  <c r="Q197" i="2" s="1"/>
  <c r="K198" i="2" s="1"/>
  <c r="M198" i="2" s="1"/>
  <c r="R197" i="2"/>
  <c r="T197" i="2" l="1"/>
  <c r="U197" i="2" s="1"/>
  <c r="P197" i="2"/>
  <c r="J198" i="2" s="1"/>
  <c r="L198" i="2" s="1"/>
  <c r="N198" i="2" s="1"/>
  <c r="O198" i="2" s="1"/>
  <c r="S198" i="2" l="1"/>
  <c r="Q198" i="2" s="1"/>
  <c r="K199" i="2" s="1"/>
  <c r="M199" i="2" s="1"/>
  <c r="R198" i="2"/>
  <c r="T198" i="2" l="1"/>
  <c r="U198" i="2" s="1"/>
  <c r="P198" i="2"/>
  <c r="J199" i="2" s="1"/>
  <c r="L199" i="2" s="1"/>
  <c r="N199" i="2" s="1"/>
  <c r="O199" i="2" s="1"/>
  <c r="S199" i="2" l="1"/>
  <c r="Q199" i="2" s="1"/>
  <c r="K200" i="2" s="1"/>
  <c r="M200" i="2" s="1"/>
  <c r="R199" i="2"/>
  <c r="T199" i="2" l="1"/>
  <c r="U199" i="2" s="1"/>
  <c r="P199" i="2"/>
  <c r="J200" i="2" s="1"/>
  <c r="L200" i="2" s="1"/>
  <c r="N200" i="2" s="1"/>
  <c r="O200" i="2" s="1"/>
  <c r="S200" i="2" l="1"/>
  <c r="Q200" i="2" s="1"/>
  <c r="K201" i="2" s="1"/>
  <c r="M201" i="2" s="1"/>
  <c r="R200" i="2"/>
  <c r="T200" i="2" l="1"/>
  <c r="U200" i="2" s="1"/>
  <c r="P200" i="2"/>
  <c r="J201" i="2" s="1"/>
  <c r="L201" i="2" s="1"/>
  <c r="N201" i="2" s="1"/>
  <c r="O201" i="2" s="1"/>
  <c r="S201" i="2" l="1"/>
  <c r="Q201" i="2" s="1"/>
  <c r="K202" i="2" s="1"/>
  <c r="M202" i="2" s="1"/>
  <c r="R201" i="2"/>
  <c r="T201" i="2" l="1"/>
  <c r="U201" i="2" s="1"/>
  <c r="P201" i="2"/>
  <c r="J202" i="2" s="1"/>
  <c r="L202" i="2" s="1"/>
  <c r="N202" i="2" s="1"/>
  <c r="O202" i="2" s="1"/>
  <c r="S202" i="2" l="1"/>
  <c r="Q202" i="2" s="1"/>
  <c r="K203" i="2" s="1"/>
  <c r="M203" i="2" s="1"/>
  <c r="R202" i="2"/>
  <c r="T202" i="2" l="1"/>
  <c r="U202" i="2" s="1"/>
  <c r="P202" i="2"/>
  <c r="J203" i="2" s="1"/>
  <c r="L203" i="2" s="1"/>
  <c r="N203" i="2" s="1"/>
  <c r="O203" i="2" s="1"/>
  <c r="S203" i="2" l="1"/>
  <c r="Q203" i="2" s="1"/>
  <c r="K204" i="2" s="1"/>
  <c r="M204" i="2" s="1"/>
  <c r="R203" i="2"/>
  <c r="T203" i="2" l="1"/>
  <c r="U203" i="2" s="1"/>
  <c r="P203" i="2"/>
  <c r="J204" i="2" s="1"/>
  <c r="L204" i="2" s="1"/>
  <c r="N204" i="2" s="1"/>
  <c r="O204" i="2" s="1"/>
  <c r="S204" i="2" l="1"/>
  <c r="Q204" i="2" s="1"/>
  <c r="K205" i="2" s="1"/>
  <c r="M205" i="2" s="1"/>
  <c r="R204" i="2"/>
  <c r="T204" i="2" l="1"/>
  <c r="U204" i="2" s="1"/>
  <c r="P204" i="2"/>
  <c r="J205" i="2" s="1"/>
  <c r="L205" i="2" s="1"/>
  <c r="N205" i="2" s="1"/>
  <c r="O205" i="2" s="1"/>
  <c r="S205" i="2" l="1"/>
  <c r="Q205" i="2" s="1"/>
  <c r="K206" i="2" s="1"/>
  <c r="M206" i="2" s="1"/>
  <c r="R205" i="2"/>
  <c r="T205" i="2" l="1"/>
  <c r="U205" i="2" s="1"/>
  <c r="P205" i="2"/>
  <c r="J206" i="2" s="1"/>
  <c r="L206" i="2" s="1"/>
  <c r="N206" i="2" s="1"/>
  <c r="O206" i="2" s="1"/>
  <c r="S206" i="2" l="1"/>
  <c r="Q206" i="2" s="1"/>
  <c r="K207" i="2" s="1"/>
  <c r="M207" i="2" s="1"/>
  <c r="R206" i="2"/>
  <c r="T206" i="2" l="1"/>
  <c r="U206" i="2" s="1"/>
  <c r="P206" i="2"/>
  <c r="J207" i="2" s="1"/>
  <c r="L207" i="2" s="1"/>
  <c r="N207" i="2" s="1"/>
  <c r="O207" i="2" s="1"/>
  <c r="S207" i="2" l="1"/>
  <c r="Q207" i="2" s="1"/>
  <c r="K208" i="2" s="1"/>
  <c r="M208" i="2" s="1"/>
  <c r="R207" i="2"/>
  <c r="T207" i="2" l="1"/>
  <c r="U207" i="2" s="1"/>
  <c r="P207" i="2"/>
  <c r="J208" i="2" s="1"/>
  <c r="L208" i="2" s="1"/>
  <c r="N208" i="2" s="1"/>
  <c r="O208" i="2" s="1"/>
  <c r="S208" i="2" l="1"/>
  <c r="Q208" i="2" s="1"/>
  <c r="K209" i="2" s="1"/>
  <c r="M209" i="2" s="1"/>
  <c r="R208" i="2"/>
  <c r="T208" i="2" l="1"/>
  <c r="U208" i="2" s="1"/>
  <c r="P208" i="2"/>
  <c r="J209" i="2" s="1"/>
  <c r="L209" i="2" s="1"/>
  <c r="N209" i="2" s="1"/>
  <c r="O209" i="2" s="1"/>
  <c r="S209" i="2" l="1"/>
  <c r="Q209" i="2" s="1"/>
  <c r="K210" i="2" s="1"/>
  <c r="M210" i="2" s="1"/>
  <c r="R209" i="2"/>
  <c r="T209" i="2" l="1"/>
  <c r="U209" i="2" s="1"/>
  <c r="P209" i="2"/>
  <c r="J210" i="2" s="1"/>
  <c r="L210" i="2" s="1"/>
  <c r="N210" i="2" s="1"/>
  <c r="O210" i="2" s="1"/>
  <c r="S210" i="2" l="1"/>
  <c r="Q210" i="2" s="1"/>
  <c r="K211" i="2" s="1"/>
  <c r="M211" i="2" s="1"/>
  <c r="R210" i="2"/>
  <c r="T210" i="2" l="1"/>
  <c r="U210" i="2" s="1"/>
  <c r="P210" i="2"/>
  <c r="J211" i="2" s="1"/>
  <c r="L211" i="2" s="1"/>
  <c r="N211" i="2" s="1"/>
  <c r="O211" i="2" s="1"/>
  <c r="S211" i="2" l="1"/>
  <c r="Q211" i="2" s="1"/>
  <c r="K212" i="2" s="1"/>
  <c r="M212" i="2" s="1"/>
  <c r="R211" i="2"/>
  <c r="T211" i="2" l="1"/>
  <c r="U211" i="2" s="1"/>
  <c r="P211" i="2"/>
  <c r="J212" i="2" s="1"/>
  <c r="L212" i="2" s="1"/>
  <c r="N212" i="2" l="1"/>
  <c r="O212" i="2" s="1"/>
  <c r="I3" i="1" s="1" a="1"/>
  <c r="I3" i="1" s="1"/>
  <c r="G3" i="1"/>
  <c r="G10" i="1" s="1"/>
  <c r="S212" i="2" l="1"/>
  <c r="Q212" i="2" s="1"/>
  <c r="R212" i="2"/>
  <c r="T212" i="2" l="1"/>
  <c r="U212" i="2" s="1"/>
  <c r="P212" i="2"/>
  <c r="D16" i="1" l="1"/>
  <c r="D14" i="1"/>
  <c r="D15" i="1" s="1"/>
  <c r="D12" i="1"/>
  <c r="D13" i="1" s="1" a="1"/>
  <c r="D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<sst xmlns="http://schemas.openxmlformats.org/spreadsheetml/2006/main" count="57" uniqueCount="50">
  <si>
    <t>Initial investment</t>
  </si>
  <si>
    <t>Portfolio 1 - End capital</t>
  </si>
  <si>
    <t>Portfolio 2 - rebalancing dates</t>
  </si>
  <si>
    <t>Annual withdrawal rate (percentage)</t>
  </si>
  <si>
    <t>Portfolio 2 - End capital</t>
  </si>
  <si>
    <t>Yearly increment in withdrawal</t>
  </si>
  <si>
    <t>Portfolio 2 Equity allocation</t>
  </si>
  <si>
    <t>Duration (Y)</t>
  </si>
  <si>
    <t>Rebalancing leeway</t>
  </si>
  <si>
    <t>Months (instances)</t>
  </si>
  <si>
    <t>Notes</t>
  </si>
  <si>
    <t>Edit Green cells only</t>
  </si>
  <si>
    <t>Monthly withdrawal</t>
  </si>
  <si>
    <t>Capital appreciation</t>
  </si>
  <si>
    <t>This is an analysis of past data and should not be seen as an indication of future performance</t>
  </si>
  <si>
    <t>Portfolio 2 Debt allocation</t>
  </si>
  <si>
    <t>Portfolio 1</t>
  </si>
  <si>
    <t>Portfolio 2</t>
  </si>
  <si>
    <t>The funds used are for illustrative purpose only and should not be construed as recommendation.</t>
  </si>
  <si>
    <t>Highest withdrawal</t>
  </si>
  <si>
    <t>Funds</t>
  </si>
  <si>
    <t>CAGR</t>
  </si>
  <si>
    <t>General disclosures and disclaimers</t>
  </si>
  <si>
    <t>Highest withdrawal date</t>
  </si>
  <si>
    <t>Equity</t>
  </si>
  <si>
    <t>Debt</t>
  </si>
  <si>
    <t>Percentage</t>
  </si>
  <si>
    <t>Bal Adv</t>
  </si>
  <si>
    <t>Final withdrawal rate</t>
  </si>
  <si>
    <t>Date</t>
  </si>
  <si>
    <t>ICICI Prudential Balanced Advantage Fund - Reg - Growth</t>
  </si>
  <si>
    <t>ICICI Prudential Short Term Fund - Growth</t>
  </si>
  <si>
    <t>ICICI Prudential Value Discovery Fund - Growth</t>
  </si>
  <si>
    <t>New year?</t>
  </si>
  <si>
    <t>Redemption</t>
  </si>
  <si>
    <t>Bal adv units</t>
  </si>
  <si>
    <t>Bal adv capital remaining</t>
  </si>
  <si>
    <t>Bal adv withdrawal rate</t>
  </si>
  <si>
    <t>Eq units b4 rebal</t>
  </si>
  <si>
    <t>Dt units b4 rebal</t>
  </si>
  <si>
    <t>Eq value b4 rebal</t>
  </si>
  <si>
    <t>Dt value b4 rebal</t>
  </si>
  <si>
    <t>Eq %</t>
  </si>
  <si>
    <t>Rebalance?</t>
  </si>
  <si>
    <t>Eq units af rebal</t>
  </si>
  <si>
    <t>Dt units af rebal</t>
  </si>
  <si>
    <t>Eq value af rebal</t>
  </si>
  <si>
    <t>Dt value af rebal</t>
  </si>
  <si>
    <t>Eq+Dt value af rebal</t>
  </si>
  <si>
    <t>Eq+Dt withdrawal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</si>
</sst>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₹]#,##0"/>
    <numFmt numFmtId="165" formatCode="d\ mmm\ yyyy"/>
    <numFmt numFmtId="166" formatCode="d\ mmmm\ yyyy"/>
  </numFmts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2" fillId="0" borderId="1" xfId="0" applyFont="1" applyBorder="1"/>
    <xf numFmtId="164" fontId="1" fillId="2" borderId="1" xfId="0" applyNumberFormat="1" applyFont="1" applyFill="1" applyBorder="1"/>
    <xf numFmtId="164" fontId="1" fillId="0" borderId="1" xfId="0" applyNumberFormat="1" applyFont="1" applyBorder="1"/>
    <xf numFmtId="10" fontId="1" fillId="2" borderId="1" xfId="0" applyNumberFormat="1" applyFont="1" applyFill="1" applyBorder="1"/>
    <xf numFmtId="165" fontId="1" fillId="0" borderId="0" xfId="0" applyNumberFormat="1" applyFont="1"/>
    <xf numFmtId="2" fontId="1" fillId="0" borderId="1" xfId="0" applyNumberFormat="1" applyFont="1" applyBorder="1"/>
    <xf numFmtId="0" fontId="1" fillId="0" borderId="1" xfId="0" applyFont="1" applyBorder="1"/>
    <xf numFmtId="10" fontId="1" fillId="0" borderId="1" xfId="0" applyNumberFormat="1" applyFont="1" applyBorder="1"/>
    <xf numFmtId="165" fontId="1" fillId="0" borderId="1" xfId="0" applyNumberFormat="1" applyFont="1" applyBorder="1"/>
    <xf numFmtId="0" fontId="1" fillId="0" borderId="0" xfId="0" applyFont="1" applyAlignment="1">
      <alignment wrapText="1"/>
    </xf>
    <xf numFmtId="10" fontId="1" fillId="0" borderId="0" xfId="0" applyNumberFormat="1" applyFont="1" applyAlignment="1">
      <alignment wrapText="1"/>
    </xf>
    <xf numFmtId="10" fontId="1" fillId="0" borderId="0" xfId="0" applyNumberFormat="1" applyFont="1"/>
    <xf numFmtId="4" fontId="1" fillId="0" borderId="0" xfId="0" applyNumberFormat="1" applyFont="1"/>
    <xf numFmtId="1" fontId="1" fillId="0" borderId="0" xfId="0" applyNumberFormat="1" applyFont="1"/>
    <xf numFmtId="166" fontId="1" fillId="0" borderId="0" xfId="0" applyNumberFormat="1" applyFont="1"/>
    <xf numFmtId="0" fontId="0" fillId="0" borderId="1" xfId="0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6" xfId="0" applyBorder="1" applyAlignment="1">
      <alignment horizontal="left" vertical="top" wrapText="1"/>
    </xf>
    <xf numFmtId="0" fontId="3" fillId="0" borderId="5" xfId="1" applyBorder="1" applyAlignment="1">
      <alignment horizontal="left"/>
    </xf>
  </cellXfs>
  <cellStyles count="2">
    <cellStyle name="Hyperlink" xfId="1" builtinId="8"/>
    <cellStyle name="Normal" xfId="0" builtinId="0"/>
  </cellStyles>
  <dxfs count="3"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</xdr:row>
      <xdr:rowOff>76200</xdr:rowOff>
    </xdr:from>
    <xdr:to>
      <xdr:col>15</xdr:col>
      <xdr:colOff>76200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77A750-9232-43E5-1D0E-AE40BD630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77300" y="276225"/>
          <a:ext cx="4572000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1</xdr:row>
      <xdr:rowOff>0</xdr:rowOff>
    </xdr:from>
    <xdr:to>
      <xdr:col>27</xdr:col>
      <xdr:colOff>381000</xdr:colOff>
      <xdr:row>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AA37E-3D52-4F9C-B51A-3A1DE5791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40400" y="200025"/>
          <a:ext cx="45720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primeinvestor.in/disclosures-and-disclaimer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primeinvestor.in/disclosures-and-disclaime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2"/>
  <sheetViews>
    <sheetView showGridLines="0" tabSelected="1" workbookViewId="0">
      <selection activeCell="I23" sqref="I23"/>
    </sheetView>
  </sheetViews>
  <sheetFormatPr defaultColWidth="12.5703125" defaultRowHeight="15.75" customHeight="1"/>
  <cols>
    <col min="1" max="1" width="4.42578125" customWidth="1"/>
    <col min="2" max="2" width="34" bestFit="1" customWidth="1"/>
    <col min="5" max="5" width="2.28515625" customWidth="1"/>
    <col min="6" max="6" width="19.5703125" customWidth="1"/>
    <col min="7" max="7" width="16.85546875" customWidth="1"/>
    <col min="8" max="8" width="2" customWidth="1"/>
    <col min="9" max="9" width="28.28515625" bestFit="1" customWidth="1"/>
    <col min="10" max="10" width="2" customWidth="1"/>
    <col min="14" max="14" width="15.7109375" customWidth="1"/>
  </cols>
  <sheetData>
    <row r="1" spans="1:14">
      <c r="A1" s="1"/>
      <c r="B1" s="2"/>
      <c r="C1" s="3"/>
      <c r="F1" s="2"/>
      <c r="I1" s="1"/>
    </row>
    <row r="2" spans="1:14" ht="12.75">
      <c r="A2" s="1"/>
      <c r="B2" s="4" t="s">
        <v>0</v>
      </c>
      <c r="C2" s="5">
        <v>10000000</v>
      </c>
      <c r="F2" s="4" t="s">
        <v>1</v>
      </c>
      <c r="G2" s="6">
        <f>Calculation!H212</f>
        <v>15740582.681880867</v>
      </c>
      <c r="I2" s="4" t="s">
        <v>2</v>
      </c>
    </row>
    <row r="3" spans="1:14" ht="12.75">
      <c r="A3" s="1"/>
      <c r="B3" s="4" t="s">
        <v>3</v>
      </c>
      <c r="C3" s="7">
        <v>0.06</v>
      </c>
      <c r="F3" s="4" t="s">
        <v>4</v>
      </c>
      <c r="G3" s="6">
        <f>Calculation!L212+Calculation!M212</f>
        <v>20972545.277367145</v>
      </c>
      <c r="I3" s="8" cm="1">
        <f t="array" ref="I3:I9">_xlfn._xlws.FILTER(Calculation!A2:A212,(Calculation!O2:O212=1))</f>
        <v>39452</v>
      </c>
    </row>
    <row r="4" spans="1:14">
      <c r="A4" s="1"/>
      <c r="B4" s="4" t="s">
        <v>5</v>
      </c>
      <c r="C4" s="7">
        <v>0.06</v>
      </c>
      <c r="F4" s="2"/>
      <c r="I4" s="8">
        <v>40548</v>
      </c>
    </row>
    <row r="5" spans="1:14" ht="12.75">
      <c r="A5" s="1"/>
      <c r="B5" s="4" t="s">
        <v>6</v>
      </c>
      <c r="C5" s="7">
        <v>0.3</v>
      </c>
      <c r="F5" s="4" t="s">
        <v>7</v>
      </c>
      <c r="G5" s="9">
        <f>(Calculation!A212-Calculation!A2)/365.25</f>
        <v>17.49760438056126</v>
      </c>
      <c r="I5" s="8">
        <v>42009</v>
      </c>
    </row>
    <row r="6" spans="1:14" ht="12.75">
      <c r="A6" s="1"/>
      <c r="B6" s="4" t="s">
        <v>8</v>
      </c>
      <c r="C6" s="7">
        <v>0.05</v>
      </c>
      <c r="F6" s="4" t="s">
        <v>9</v>
      </c>
      <c r="G6" s="10">
        <f>COUNTA(Calculation!A2:A1002)</f>
        <v>211</v>
      </c>
      <c r="I6" s="8">
        <v>43105</v>
      </c>
      <c r="K6" s="20" t="s">
        <v>10</v>
      </c>
      <c r="L6" s="21"/>
      <c r="M6" s="21"/>
      <c r="N6" s="22"/>
    </row>
    <row r="7" spans="1:14" ht="12.75">
      <c r="B7" s="2"/>
      <c r="F7" s="2"/>
      <c r="I7" s="8">
        <v>44201</v>
      </c>
      <c r="K7" s="23" t="s">
        <v>11</v>
      </c>
      <c r="L7" s="24"/>
      <c r="M7" s="24"/>
      <c r="N7" s="25"/>
    </row>
    <row r="8" spans="1:14" ht="15.75" customHeight="1">
      <c r="A8" s="1"/>
      <c r="B8" s="4" t="s">
        <v>12</v>
      </c>
      <c r="C8" s="6">
        <f>C2*C3/12</f>
        <v>50000</v>
      </c>
      <c r="F8" s="2"/>
      <c r="G8" s="4" t="s">
        <v>13</v>
      </c>
      <c r="I8" s="8">
        <v>44566</v>
      </c>
      <c r="K8" s="19" t="s">
        <v>14</v>
      </c>
      <c r="L8" s="19"/>
      <c r="M8" s="19"/>
      <c r="N8" s="19"/>
    </row>
    <row r="9" spans="1:14" ht="12.75">
      <c r="A9" s="1"/>
      <c r="B9" s="4" t="s">
        <v>15</v>
      </c>
      <c r="C9" s="11">
        <f>1-C5</f>
        <v>0.7</v>
      </c>
      <c r="F9" s="4" t="s">
        <v>16</v>
      </c>
      <c r="G9" s="11">
        <f>IFERROR((G2/C2)^(1/G5)-1,"ERROR")</f>
        <v>2.6265839443287753E-2</v>
      </c>
      <c r="I9" s="8">
        <v>45296</v>
      </c>
      <c r="K9" s="26"/>
      <c r="L9" s="26"/>
      <c r="M9" s="26"/>
      <c r="N9" s="26"/>
    </row>
    <row r="10" spans="1:14" ht="12.75">
      <c r="B10" s="2"/>
      <c r="F10" s="4" t="s">
        <v>17</v>
      </c>
      <c r="G10" s="11">
        <f>IFERROR((G3/C2)^(1/G5)-1,"ERROR")</f>
        <v>4.3236039235449164E-2</v>
      </c>
      <c r="I10" s="8"/>
      <c r="K10" s="19" t="s">
        <v>18</v>
      </c>
      <c r="L10" s="19"/>
      <c r="M10" s="19"/>
      <c r="N10" s="19"/>
    </row>
    <row r="11" spans="1:14" ht="12.75">
      <c r="A11" s="1"/>
      <c r="B11" s="2"/>
      <c r="C11" s="4" t="s">
        <v>16</v>
      </c>
      <c r="D11" s="4" t="s">
        <v>17</v>
      </c>
      <c r="F11" s="2"/>
      <c r="I11" s="8"/>
      <c r="K11" s="19"/>
      <c r="L11" s="19"/>
      <c r="M11" s="19"/>
      <c r="N11" s="19"/>
    </row>
    <row r="12" spans="1:14" ht="12.75">
      <c r="A12" s="1"/>
      <c r="B12" s="4" t="s">
        <v>19</v>
      </c>
      <c r="C12" s="11">
        <f>MAX(Calculation!I2:I1002)</f>
        <v>0.12344289502507674</v>
      </c>
      <c r="D12" s="11">
        <f>MAX(Calculation!U2:U1002)</f>
        <v>8.4846329745084631E-2</v>
      </c>
      <c r="F12" s="4" t="s">
        <v>20</v>
      </c>
      <c r="G12" s="4" t="s">
        <v>21</v>
      </c>
      <c r="I12" s="8"/>
      <c r="K12" s="27" t="s">
        <v>22</v>
      </c>
      <c r="L12" s="27"/>
      <c r="M12" s="27"/>
      <c r="N12" s="27"/>
    </row>
    <row r="13" spans="1:14" ht="12.75">
      <c r="A13" s="1"/>
      <c r="B13" s="4" t="s">
        <v>23</v>
      </c>
      <c r="C13" s="12">
        <f t="array" ref="C13">INDEX(Calculation!A:A,MATCH(C12,Calculation!I:I,0))</f>
        <v>43926</v>
      </c>
      <c r="D13" s="12">
        <f t="array" ref="D13">INDEX(Calculation!A:A,MATCH(D12,Calculation!U:U,0))</f>
        <v>43926</v>
      </c>
      <c r="F13" s="4" t="s">
        <v>24</v>
      </c>
      <c r="G13" s="11">
        <f>(Calculation!D212/Calculation!D2)^(1/G5)-1</f>
        <v>0.17039728629872331</v>
      </c>
      <c r="I13" s="8"/>
    </row>
    <row r="14" spans="1:14">
      <c r="B14" s="4" t="str">
        <f>"Instances of withdrawals above "&amp;C3*100&amp;"%"</f>
        <v>Instances of withdrawals above 6%</v>
      </c>
      <c r="C14" s="10">
        <f>COUNTIF(Calculation!I:I,"&gt;"&amp;C3)</f>
        <v>200</v>
      </c>
      <c r="D14" s="10">
        <f>COUNTIF(Calculation!U:U,"&gt;"&amp;C3)</f>
        <v>176</v>
      </c>
      <c r="F14" s="4" t="s">
        <v>25</v>
      </c>
      <c r="G14" s="11">
        <f>(Calculation!C212/Calculation!C2)^(1/G5)-1</f>
        <v>8.1863385514717946E-2</v>
      </c>
      <c r="I14" s="8"/>
    </row>
    <row r="15" spans="1:14">
      <c r="B15" s="4" t="s">
        <v>26</v>
      </c>
      <c r="C15" s="11">
        <f t="shared" ref="C15:D15" si="0">C14/$G$6</f>
        <v>0.94786729857819907</v>
      </c>
      <c r="D15" s="11">
        <f t="shared" si="0"/>
        <v>0.83412322274881512</v>
      </c>
      <c r="F15" s="4" t="s">
        <v>27</v>
      </c>
      <c r="G15" s="11">
        <f>(Calculation!B212/Calculation!B2)^(1/G5)-1</f>
        <v>0.11485878388494042</v>
      </c>
      <c r="I15" s="8"/>
    </row>
    <row r="16" spans="1:14">
      <c r="B16" s="4" t="s">
        <v>28</v>
      </c>
      <c r="C16" s="11">
        <f>Calculation!I212</f>
        <v>0.10264319333742922</v>
      </c>
      <c r="D16" s="11">
        <f>Calculation!U212</f>
        <v>7.7037081102581145E-2</v>
      </c>
      <c r="F16" s="2"/>
      <c r="I16" s="8"/>
    </row>
    <row r="17" spans="1:9">
      <c r="A17" s="1"/>
      <c r="B17" s="2"/>
      <c r="F17" s="2"/>
      <c r="I17" s="8"/>
    </row>
    <row r="18" spans="1:9">
      <c r="B18" s="2"/>
      <c r="F18" s="2"/>
      <c r="I18" s="8"/>
    </row>
    <row r="19" spans="1:9">
      <c r="A19" s="1"/>
      <c r="B19" s="2"/>
      <c r="F19" s="2"/>
      <c r="I19" s="8"/>
    </row>
    <row r="20" spans="1:9">
      <c r="A20" s="1"/>
      <c r="B20" s="2"/>
      <c r="F20" s="2"/>
      <c r="I20" s="8"/>
    </row>
    <row r="21" spans="1:9">
      <c r="B21" s="2"/>
      <c r="F21" s="2"/>
      <c r="I21" s="8"/>
    </row>
    <row r="22" spans="1:9">
      <c r="A22" s="1"/>
      <c r="B22" s="2"/>
      <c r="F22" s="2"/>
      <c r="I22" s="8"/>
    </row>
    <row r="23" spans="1:9">
      <c r="A23" s="1"/>
      <c r="B23" s="2"/>
      <c r="F23" s="2"/>
      <c r="I23" s="8"/>
    </row>
    <row r="24" spans="1:9">
      <c r="B24" s="2"/>
      <c r="F24" s="2"/>
      <c r="I24" s="8"/>
    </row>
    <row r="25" spans="1:9">
      <c r="B25" s="2"/>
      <c r="F25" s="2"/>
      <c r="I25" s="8"/>
    </row>
    <row r="26" spans="1:9">
      <c r="B26" s="2"/>
      <c r="F26" s="2"/>
      <c r="I26" s="8"/>
    </row>
    <row r="27" spans="1:9">
      <c r="B27" s="2"/>
      <c r="F27" s="2"/>
      <c r="I27" s="8"/>
    </row>
    <row r="28" spans="1:9">
      <c r="B28" s="2"/>
      <c r="F28" s="2"/>
      <c r="I28" s="8"/>
    </row>
    <row r="29" spans="1:9">
      <c r="B29" s="2"/>
      <c r="F29" s="2"/>
      <c r="I29" s="8"/>
    </row>
    <row r="30" spans="1:9">
      <c r="B30" s="2"/>
      <c r="F30" s="2"/>
      <c r="I30" s="8"/>
    </row>
    <row r="31" spans="1:9">
      <c r="B31" s="2"/>
      <c r="F31" s="2"/>
      <c r="I31" s="8"/>
    </row>
    <row r="32" spans="1:9">
      <c r="B32" s="2"/>
      <c r="F32" s="2"/>
      <c r="I32" s="8"/>
    </row>
    <row r="33" spans="2:6">
      <c r="B33" s="2"/>
      <c r="F33" s="2"/>
    </row>
    <row r="34" spans="2:6">
      <c r="B34" s="2"/>
      <c r="F34" s="2"/>
    </row>
    <row r="35" spans="2:6">
      <c r="B35" s="2"/>
      <c r="F35" s="2"/>
    </row>
    <row r="36" spans="2:6">
      <c r="B36" s="2"/>
      <c r="F36" s="2"/>
    </row>
    <row r="37" spans="2:6">
      <c r="B37" s="2"/>
      <c r="F37" s="2"/>
    </row>
    <row r="38" spans="2:6">
      <c r="B38" s="2"/>
      <c r="F38" s="2"/>
    </row>
    <row r="39" spans="2:6">
      <c r="B39" s="2"/>
      <c r="F39" s="2"/>
    </row>
    <row r="40" spans="2:6">
      <c r="B40" s="2"/>
      <c r="F40" s="2"/>
    </row>
    <row r="41" spans="2:6">
      <c r="B41" s="2"/>
      <c r="F41" s="2"/>
    </row>
    <row r="42" spans="2:6">
      <c r="B42" s="2"/>
      <c r="F42" s="2"/>
    </row>
    <row r="43" spans="2:6">
      <c r="B43" s="2"/>
      <c r="F43" s="2"/>
    </row>
    <row r="44" spans="2:6">
      <c r="B44" s="2"/>
      <c r="F44" s="2"/>
    </row>
    <row r="45" spans="2:6">
      <c r="B45" s="2"/>
      <c r="F45" s="2"/>
    </row>
    <row r="46" spans="2:6">
      <c r="B46" s="2"/>
      <c r="F46" s="2"/>
    </row>
    <row r="47" spans="2:6">
      <c r="B47" s="2"/>
      <c r="F47" s="2"/>
    </row>
    <row r="48" spans="2:6">
      <c r="B48" s="2"/>
      <c r="F48" s="2"/>
    </row>
    <row r="49" spans="2:6">
      <c r="B49" s="2"/>
      <c r="F49" s="2"/>
    </row>
    <row r="50" spans="2:6">
      <c r="B50" s="2"/>
      <c r="F50" s="2"/>
    </row>
    <row r="51" spans="2:6">
      <c r="B51" s="2"/>
      <c r="F51" s="2"/>
    </row>
    <row r="52" spans="2:6">
      <c r="B52" s="2"/>
      <c r="F52" s="2"/>
    </row>
    <row r="53" spans="2:6">
      <c r="B53" s="2"/>
      <c r="F53" s="2"/>
    </row>
    <row r="54" spans="2:6">
      <c r="B54" s="2"/>
      <c r="F54" s="2"/>
    </row>
    <row r="55" spans="2:6">
      <c r="B55" s="2"/>
      <c r="F55" s="2"/>
    </row>
    <row r="56" spans="2:6">
      <c r="B56" s="2"/>
      <c r="F56" s="2"/>
    </row>
    <row r="57" spans="2:6">
      <c r="B57" s="2"/>
      <c r="F57" s="2"/>
    </row>
    <row r="58" spans="2:6">
      <c r="B58" s="2"/>
      <c r="F58" s="2"/>
    </row>
    <row r="59" spans="2:6">
      <c r="B59" s="2"/>
      <c r="F59" s="2"/>
    </row>
    <row r="60" spans="2:6">
      <c r="B60" s="2"/>
      <c r="F60" s="2"/>
    </row>
    <row r="61" spans="2:6">
      <c r="B61" s="2"/>
      <c r="F61" s="2"/>
    </row>
    <row r="62" spans="2:6">
      <c r="B62" s="2"/>
      <c r="F62" s="2"/>
    </row>
    <row r="63" spans="2:6">
      <c r="B63" s="2"/>
      <c r="F63" s="2"/>
    </row>
    <row r="64" spans="2:6">
      <c r="B64" s="2"/>
      <c r="F64" s="2"/>
    </row>
    <row r="65" spans="2:6">
      <c r="B65" s="2"/>
      <c r="F65" s="2"/>
    </row>
    <row r="66" spans="2:6">
      <c r="B66" s="2"/>
      <c r="F66" s="2"/>
    </row>
    <row r="67" spans="2:6">
      <c r="B67" s="2"/>
      <c r="F67" s="2"/>
    </row>
    <row r="68" spans="2:6">
      <c r="B68" s="2"/>
      <c r="F68" s="2"/>
    </row>
    <row r="69" spans="2:6">
      <c r="B69" s="2"/>
      <c r="F69" s="2"/>
    </row>
    <row r="70" spans="2:6">
      <c r="B70" s="2"/>
      <c r="F70" s="2"/>
    </row>
    <row r="71" spans="2:6">
      <c r="B71" s="2"/>
      <c r="F71" s="2"/>
    </row>
    <row r="72" spans="2:6">
      <c r="B72" s="2"/>
      <c r="F72" s="2"/>
    </row>
    <row r="73" spans="2:6">
      <c r="B73" s="2"/>
      <c r="F73" s="2"/>
    </row>
    <row r="74" spans="2:6">
      <c r="B74" s="2"/>
      <c r="F74" s="2"/>
    </row>
    <row r="75" spans="2:6">
      <c r="B75" s="2"/>
      <c r="F75" s="2"/>
    </row>
    <row r="76" spans="2:6">
      <c r="B76" s="2"/>
      <c r="F76" s="2"/>
    </row>
    <row r="77" spans="2:6">
      <c r="B77" s="2"/>
      <c r="F77" s="2"/>
    </row>
    <row r="78" spans="2:6">
      <c r="B78" s="2"/>
      <c r="F78" s="2"/>
    </row>
    <row r="79" spans="2:6">
      <c r="B79" s="2"/>
      <c r="F79" s="2"/>
    </row>
    <row r="80" spans="2:6">
      <c r="B80" s="2"/>
      <c r="F80" s="2"/>
    </row>
    <row r="81" spans="2:6">
      <c r="B81" s="2"/>
      <c r="F81" s="2"/>
    </row>
    <row r="82" spans="2:6">
      <c r="B82" s="2"/>
      <c r="F82" s="2"/>
    </row>
    <row r="83" spans="2:6">
      <c r="B83" s="2"/>
      <c r="F83" s="2"/>
    </row>
    <row r="84" spans="2:6">
      <c r="B84" s="2"/>
      <c r="F84" s="2"/>
    </row>
    <row r="85" spans="2:6">
      <c r="B85" s="2"/>
      <c r="F85" s="2"/>
    </row>
    <row r="86" spans="2:6">
      <c r="B86" s="2"/>
      <c r="F86" s="2"/>
    </row>
    <row r="87" spans="2:6">
      <c r="B87" s="2"/>
      <c r="F87" s="2"/>
    </row>
    <row r="88" spans="2:6">
      <c r="B88" s="2"/>
      <c r="F88" s="2"/>
    </row>
    <row r="89" spans="2:6">
      <c r="B89" s="2"/>
      <c r="F89" s="2"/>
    </row>
    <row r="90" spans="2:6">
      <c r="B90" s="2"/>
      <c r="F90" s="2"/>
    </row>
    <row r="91" spans="2:6">
      <c r="B91" s="2"/>
      <c r="F91" s="2"/>
    </row>
    <row r="92" spans="2:6">
      <c r="B92" s="2"/>
      <c r="F92" s="2"/>
    </row>
    <row r="93" spans="2:6">
      <c r="B93" s="2"/>
      <c r="F93" s="2"/>
    </row>
    <row r="94" spans="2:6">
      <c r="B94" s="2"/>
      <c r="F94" s="2"/>
    </row>
    <row r="95" spans="2:6">
      <c r="B95" s="2"/>
      <c r="F95" s="2"/>
    </row>
    <row r="96" spans="2:6">
      <c r="B96" s="2"/>
      <c r="F96" s="2"/>
    </row>
    <row r="97" spans="2:6">
      <c r="B97" s="2"/>
      <c r="F97" s="2"/>
    </row>
    <row r="98" spans="2:6">
      <c r="B98" s="2"/>
      <c r="F98" s="2"/>
    </row>
    <row r="99" spans="2:6">
      <c r="B99" s="2"/>
      <c r="F99" s="2"/>
    </row>
    <row r="100" spans="2:6">
      <c r="B100" s="2"/>
      <c r="F100" s="2"/>
    </row>
    <row r="101" spans="2:6">
      <c r="B101" s="2"/>
      <c r="F101" s="2"/>
    </row>
    <row r="102" spans="2:6">
      <c r="B102" s="2"/>
      <c r="F102" s="2"/>
    </row>
    <row r="103" spans="2:6">
      <c r="B103" s="2"/>
      <c r="F103" s="2"/>
    </row>
    <row r="104" spans="2:6">
      <c r="B104" s="2"/>
      <c r="F104" s="2"/>
    </row>
    <row r="105" spans="2:6">
      <c r="B105" s="2"/>
      <c r="F105" s="2"/>
    </row>
    <row r="106" spans="2:6">
      <c r="B106" s="2"/>
      <c r="F106" s="2"/>
    </row>
    <row r="107" spans="2:6">
      <c r="B107" s="2"/>
      <c r="F107" s="2"/>
    </row>
    <row r="108" spans="2:6">
      <c r="B108" s="2"/>
      <c r="F108" s="2"/>
    </row>
    <row r="109" spans="2:6">
      <c r="B109" s="2"/>
      <c r="F109" s="2"/>
    </row>
    <row r="110" spans="2:6">
      <c r="B110" s="2"/>
      <c r="F110" s="2"/>
    </row>
    <row r="111" spans="2:6">
      <c r="B111" s="2"/>
      <c r="F111" s="2"/>
    </row>
    <row r="112" spans="2:6">
      <c r="B112" s="2"/>
      <c r="F112" s="2"/>
    </row>
    <row r="113" spans="2:6">
      <c r="B113" s="2"/>
      <c r="F113" s="2"/>
    </row>
    <row r="114" spans="2:6">
      <c r="B114" s="2"/>
      <c r="F114" s="2"/>
    </row>
    <row r="115" spans="2:6">
      <c r="B115" s="2"/>
      <c r="F115" s="2"/>
    </row>
    <row r="116" spans="2:6">
      <c r="B116" s="2"/>
      <c r="F116" s="2"/>
    </row>
    <row r="117" spans="2:6">
      <c r="B117" s="2"/>
      <c r="F117" s="2"/>
    </row>
    <row r="118" spans="2:6">
      <c r="B118" s="2"/>
      <c r="F118" s="2"/>
    </row>
    <row r="119" spans="2:6">
      <c r="B119" s="2"/>
      <c r="F119" s="2"/>
    </row>
    <row r="120" spans="2:6">
      <c r="B120" s="2"/>
      <c r="F120" s="2"/>
    </row>
    <row r="121" spans="2:6">
      <c r="B121" s="2"/>
      <c r="F121" s="2"/>
    </row>
    <row r="122" spans="2:6">
      <c r="B122" s="2"/>
      <c r="F122" s="2"/>
    </row>
    <row r="123" spans="2:6">
      <c r="B123" s="2"/>
      <c r="F123" s="2"/>
    </row>
    <row r="124" spans="2:6">
      <c r="B124" s="2"/>
      <c r="F124" s="2"/>
    </row>
    <row r="125" spans="2:6">
      <c r="B125" s="2"/>
      <c r="F125" s="2"/>
    </row>
    <row r="126" spans="2:6">
      <c r="B126" s="2"/>
      <c r="F126" s="2"/>
    </row>
    <row r="127" spans="2:6">
      <c r="B127" s="2"/>
      <c r="F127" s="2"/>
    </row>
    <row r="128" spans="2:6">
      <c r="B128" s="2"/>
      <c r="F128" s="2"/>
    </row>
    <row r="129" spans="2:6">
      <c r="B129" s="2"/>
      <c r="F129" s="2"/>
    </row>
    <row r="130" spans="2:6">
      <c r="B130" s="2"/>
      <c r="F130" s="2"/>
    </row>
    <row r="131" spans="2:6">
      <c r="B131" s="2"/>
      <c r="F131" s="2"/>
    </row>
    <row r="132" spans="2:6">
      <c r="B132" s="2"/>
      <c r="F132" s="2"/>
    </row>
    <row r="133" spans="2:6">
      <c r="B133" s="2"/>
      <c r="F133" s="2"/>
    </row>
    <row r="134" spans="2:6">
      <c r="B134" s="2"/>
      <c r="F134" s="2"/>
    </row>
    <row r="135" spans="2:6">
      <c r="B135" s="2"/>
      <c r="F135" s="2"/>
    </row>
    <row r="136" spans="2:6">
      <c r="B136" s="2"/>
      <c r="F136" s="2"/>
    </row>
    <row r="137" spans="2:6">
      <c r="B137" s="2"/>
      <c r="F137" s="2"/>
    </row>
    <row r="138" spans="2:6">
      <c r="B138" s="2"/>
      <c r="F138" s="2"/>
    </row>
    <row r="139" spans="2:6">
      <c r="B139" s="2"/>
      <c r="F139" s="2"/>
    </row>
    <row r="140" spans="2:6">
      <c r="B140" s="2"/>
      <c r="F140" s="2"/>
    </row>
    <row r="141" spans="2:6">
      <c r="B141" s="2"/>
      <c r="F141" s="2"/>
    </row>
    <row r="142" spans="2:6">
      <c r="B142" s="2"/>
      <c r="F142" s="2"/>
    </row>
    <row r="143" spans="2:6">
      <c r="B143" s="2"/>
      <c r="F143" s="2"/>
    </row>
    <row r="144" spans="2:6">
      <c r="B144" s="2"/>
      <c r="F144" s="2"/>
    </row>
    <row r="145" spans="2:6">
      <c r="B145" s="2"/>
      <c r="F145" s="2"/>
    </row>
    <row r="146" spans="2:6">
      <c r="B146" s="2"/>
      <c r="F146" s="2"/>
    </row>
    <row r="147" spans="2:6">
      <c r="B147" s="2"/>
      <c r="F147" s="2"/>
    </row>
    <row r="148" spans="2:6">
      <c r="B148" s="2"/>
      <c r="F148" s="2"/>
    </row>
    <row r="149" spans="2:6">
      <c r="B149" s="2"/>
      <c r="F149" s="2"/>
    </row>
    <row r="150" spans="2:6">
      <c r="B150" s="2"/>
      <c r="F150" s="2"/>
    </row>
    <row r="151" spans="2:6">
      <c r="B151" s="2"/>
      <c r="F151" s="2"/>
    </row>
    <row r="152" spans="2:6">
      <c r="B152" s="2"/>
      <c r="F152" s="2"/>
    </row>
    <row r="153" spans="2:6">
      <c r="B153" s="2"/>
      <c r="F153" s="2"/>
    </row>
    <row r="154" spans="2:6">
      <c r="B154" s="2"/>
      <c r="F154" s="2"/>
    </row>
    <row r="155" spans="2:6">
      <c r="B155" s="2"/>
      <c r="F155" s="2"/>
    </row>
    <row r="156" spans="2:6">
      <c r="B156" s="2"/>
      <c r="F156" s="2"/>
    </row>
    <row r="157" spans="2:6">
      <c r="B157" s="2"/>
      <c r="F157" s="2"/>
    </row>
    <row r="158" spans="2:6">
      <c r="B158" s="2"/>
      <c r="F158" s="2"/>
    </row>
    <row r="159" spans="2:6">
      <c r="B159" s="2"/>
      <c r="F159" s="2"/>
    </row>
    <row r="160" spans="2:6">
      <c r="B160" s="2"/>
      <c r="F160" s="2"/>
    </row>
    <row r="161" spans="2:6">
      <c r="B161" s="2"/>
      <c r="F161" s="2"/>
    </row>
    <row r="162" spans="2:6">
      <c r="B162" s="2"/>
      <c r="F162" s="2"/>
    </row>
    <row r="163" spans="2:6">
      <c r="B163" s="2"/>
      <c r="F163" s="2"/>
    </row>
    <row r="164" spans="2:6">
      <c r="B164" s="2"/>
      <c r="F164" s="2"/>
    </row>
    <row r="165" spans="2:6">
      <c r="B165" s="2"/>
      <c r="F165" s="2"/>
    </row>
    <row r="166" spans="2:6">
      <c r="B166" s="2"/>
      <c r="F166" s="2"/>
    </row>
    <row r="167" spans="2:6">
      <c r="B167" s="2"/>
      <c r="F167" s="2"/>
    </row>
    <row r="168" spans="2:6">
      <c r="B168" s="2"/>
      <c r="F168" s="2"/>
    </row>
    <row r="169" spans="2:6">
      <c r="B169" s="2"/>
      <c r="F169" s="2"/>
    </row>
    <row r="170" spans="2:6">
      <c r="B170" s="2"/>
      <c r="F170" s="2"/>
    </row>
    <row r="171" spans="2:6">
      <c r="B171" s="2"/>
      <c r="F171" s="2"/>
    </row>
    <row r="172" spans="2:6">
      <c r="B172" s="2"/>
      <c r="F172" s="2"/>
    </row>
    <row r="173" spans="2:6">
      <c r="B173" s="2"/>
      <c r="F173" s="2"/>
    </row>
    <row r="174" spans="2:6">
      <c r="B174" s="2"/>
      <c r="F174" s="2"/>
    </row>
    <row r="175" spans="2:6">
      <c r="B175" s="2"/>
      <c r="F175" s="2"/>
    </row>
    <row r="176" spans="2:6">
      <c r="B176" s="2"/>
      <c r="F176" s="2"/>
    </row>
    <row r="177" spans="2:6">
      <c r="B177" s="2"/>
      <c r="F177" s="2"/>
    </row>
    <row r="178" spans="2:6">
      <c r="B178" s="2"/>
      <c r="F178" s="2"/>
    </row>
    <row r="179" spans="2:6">
      <c r="B179" s="2"/>
      <c r="F179" s="2"/>
    </row>
    <row r="180" spans="2:6">
      <c r="B180" s="2"/>
      <c r="F180" s="2"/>
    </row>
    <row r="181" spans="2:6">
      <c r="B181" s="2"/>
      <c r="F181" s="2"/>
    </row>
    <row r="182" spans="2:6">
      <c r="B182" s="2"/>
      <c r="F182" s="2"/>
    </row>
    <row r="183" spans="2:6">
      <c r="B183" s="2"/>
      <c r="F183" s="2"/>
    </row>
    <row r="184" spans="2:6">
      <c r="B184" s="2"/>
      <c r="F184" s="2"/>
    </row>
    <row r="185" spans="2:6">
      <c r="B185" s="2"/>
      <c r="F185" s="2"/>
    </row>
    <row r="186" spans="2:6">
      <c r="B186" s="2"/>
      <c r="F186" s="2"/>
    </row>
    <row r="187" spans="2:6">
      <c r="B187" s="2"/>
      <c r="F187" s="2"/>
    </row>
    <row r="188" spans="2:6">
      <c r="B188" s="2"/>
      <c r="F188" s="2"/>
    </row>
    <row r="189" spans="2:6">
      <c r="B189" s="2"/>
      <c r="F189" s="2"/>
    </row>
    <row r="190" spans="2:6">
      <c r="B190" s="2"/>
      <c r="F190" s="2"/>
    </row>
    <row r="191" spans="2:6">
      <c r="B191" s="2"/>
      <c r="F191" s="2"/>
    </row>
    <row r="192" spans="2:6">
      <c r="B192" s="2"/>
      <c r="F192" s="2"/>
    </row>
    <row r="193" spans="2:6">
      <c r="B193" s="2"/>
      <c r="F193" s="2"/>
    </row>
    <row r="194" spans="2:6">
      <c r="B194" s="2"/>
      <c r="F194" s="2"/>
    </row>
    <row r="195" spans="2:6">
      <c r="B195" s="2"/>
      <c r="F195" s="2"/>
    </row>
    <row r="196" spans="2:6">
      <c r="B196" s="2"/>
      <c r="F196" s="2"/>
    </row>
    <row r="197" spans="2:6">
      <c r="B197" s="2"/>
      <c r="F197" s="2"/>
    </row>
    <row r="198" spans="2:6">
      <c r="B198" s="2"/>
      <c r="F198" s="2"/>
    </row>
    <row r="199" spans="2:6">
      <c r="B199" s="2"/>
      <c r="F199" s="2"/>
    </row>
    <row r="200" spans="2:6">
      <c r="B200" s="2"/>
      <c r="F200" s="2"/>
    </row>
    <row r="201" spans="2:6">
      <c r="B201" s="2"/>
      <c r="F201" s="2"/>
    </row>
    <row r="202" spans="2:6">
      <c r="B202" s="2"/>
      <c r="F202" s="2"/>
    </row>
    <row r="203" spans="2:6">
      <c r="B203" s="2"/>
      <c r="F203" s="2"/>
    </row>
    <row r="204" spans="2:6">
      <c r="B204" s="2"/>
      <c r="F204" s="2"/>
    </row>
    <row r="205" spans="2:6">
      <c r="B205" s="2"/>
      <c r="F205" s="2"/>
    </row>
    <row r="206" spans="2:6">
      <c r="B206" s="2"/>
      <c r="F206" s="2"/>
    </row>
    <row r="207" spans="2:6">
      <c r="B207" s="2"/>
      <c r="F207" s="2"/>
    </row>
    <row r="208" spans="2:6">
      <c r="B208" s="2"/>
      <c r="F208" s="2"/>
    </row>
    <row r="209" spans="2:6">
      <c r="B209" s="2"/>
      <c r="F209" s="2"/>
    </row>
    <row r="210" spans="2:6">
      <c r="B210" s="2"/>
      <c r="F210" s="2"/>
    </row>
    <row r="211" spans="2:6">
      <c r="B211" s="2"/>
      <c r="F211" s="2"/>
    </row>
    <row r="212" spans="2:6">
      <c r="B212" s="2"/>
      <c r="F212" s="2"/>
    </row>
    <row r="213" spans="2:6">
      <c r="B213" s="2"/>
      <c r="F213" s="2"/>
    </row>
    <row r="214" spans="2:6">
      <c r="B214" s="2"/>
      <c r="F214" s="2"/>
    </row>
    <row r="215" spans="2:6">
      <c r="B215" s="2"/>
      <c r="F215" s="2"/>
    </row>
    <row r="216" spans="2:6">
      <c r="B216" s="2"/>
      <c r="F216" s="2"/>
    </row>
    <row r="217" spans="2:6">
      <c r="B217" s="2"/>
      <c r="F217" s="2"/>
    </row>
    <row r="218" spans="2:6">
      <c r="B218" s="2"/>
      <c r="F218" s="2"/>
    </row>
    <row r="219" spans="2:6">
      <c r="B219" s="2"/>
      <c r="F219" s="2"/>
    </row>
    <row r="220" spans="2:6">
      <c r="B220" s="2"/>
      <c r="F220" s="2"/>
    </row>
    <row r="221" spans="2:6">
      <c r="B221" s="2"/>
      <c r="F221" s="2"/>
    </row>
    <row r="222" spans="2:6">
      <c r="B222" s="2"/>
      <c r="F222" s="2"/>
    </row>
    <row r="223" spans="2:6">
      <c r="B223" s="2"/>
      <c r="F223" s="2"/>
    </row>
    <row r="224" spans="2:6">
      <c r="B224" s="2"/>
      <c r="F224" s="2"/>
    </row>
    <row r="225" spans="2:6">
      <c r="B225" s="2"/>
      <c r="F225" s="2"/>
    </row>
    <row r="226" spans="2:6">
      <c r="B226" s="2"/>
      <c r="F226" s="2"/>
    </row>
    <row r="227" spans="2:6">
      <c r="B227" s="2"/>
      <c r="F227" s="2"/>
    </row>
    <row r="228" spans="2:6">
      <c r="B228" s="2"/>
      <c r="F228" s="2"/>
    </row>
    <row r="229" spans="2:6">
      <c r="B229" s="2"/>
      <c r="F229" s="2"/>
    </row>
    <row r="230" spans="2:6">
      <c r="B230" s="2"/>
      <c r="F230" s="2"/>
    </row>
    <row r="231" spans="2:6">
      <c r="B231" s="2"/>
      <c r="F231" s="2"/>
    </row>
    <row r="232" spans="2:6">
      <c r="B232" s="2"/>
      <c r="F232" s="2"/>
    </row>
    <row r="233" spans="2:6">
      <c r="B233" s="2"/>
      <c r="F233" s="2"/>
    </row>
    <row r="234" spans="2:6">
      <c r="B234" s="2"/>
      <c r="F234" s="2"/>
    </row>
    <row r="235" spans="2:6">
      <c r="B235" s="2"/>
      <c r="F235" s="2"/>
    </row>
    <row r="236" spans="2:6">
      <c r="B236" s="2"/>
      <c r="F236" s="2"/>
    </row>
    <row r="237" spans="2:6">
      <c r="B237" s="2"/>
      <c r="F237" s="2"/>
    </row>
    <row r="238" spans="2:6">
      <c r="B238" s="2"/>
      <c r="F238" s="2"/>
    </row>
    <row r="239" spans="2:6">
      <c r="B239" s="2"/>
      <c r="F239" s="2"/>
    </row>
    <row r="240" spans="2:6">
      <c r="B240" s="2"/>
      <c r="F240" s="2"/>
    </row>
    <row r="241" spans="2:6">
      <c r="B241" s="2"/>
      <c r="F241" s="2"/>
    </row>
    <row r="242" spans="2:6">
      <c r="B242" s="2"/>
      <c r="F242" s="2"/>
    </row>
    <row r="243" spans="2:6">
      <c r="B243" s="2"/>
      <c r="F243" s="2"/>
    </row>
    <row r="244" spans="2:6">
      <c r="B244" s="2"/>
      <c r="F244" s="2"/>
    </row>
    <row r="245" spans="2:6">
      <c r="B245" s="2"/>
      <c r="F245" s="2"/>
    </row>
    <row r="246" spans="2:6">
      <c r="B246" s="2"/>
      <c r="F246" s="2"/>
    </row>
    <row r="247" spans="2:6">
      <c r="B247" s="2"/>
      <c r="F247" s="2"/>
    </row>
    <row r="248" spans="2:6">
      <c r="B248" s="2"/>
      <c r="F248" s="2"/>
    </row>
    <row r="249" spans="2:6">
      <c r="B249" s="2"/>
      <c r="F249" s="2"/>
    </row>
    <row r="250" spans="2:6">
      <c r="B250" s="2"/>
      <c r="F250" s="2"/>
    </row>
    <row r="251" spans="2:6">
      <c r="B251" s="2"/>
      <c r="F251" s="2"/>
    </row>
    <row r="252" spans="2:6">
      <c r="B252" s="2"/>
      <c r="F252" s="2"/>
    </row>
    <row r="253" spans="2:6">
      <c r="B253" s="2"/>
      <c r="F253" s="2"/>
    </row>
    <row r="254" spans="2:6">
      <c r="B254" s="2"/>
      <c r="F254" s="2"/>
    </row>
    <row r="255" spans="2:6">
      <c r="B255" s="2"/>
      <c r="F255" s="2"/>
    </row>
    <row r="256" spans="2:6">
      <c r="B256" s="2"/>
      <c r="F256" s="2"/>
    </row>
    <row r="257" spans="2:6">
      <c r="B257" s="2"/>
      <c r="F257" s="2"/>
    </row>
    <row r="258" spans="2:6">
      <c r="B258" s="2"/>
      <c r="F258" s="2"/>
    </row>
    <row r="259" spans="2:6">
      <c r="B259" s="2"/>
      <c r="F259" s="2"/>
    </row>
    <row r="260" spans="2:6">
      <c r="B260" s="2"/>
      <c r="F260" s="2"/>
    </row>
    <row r="261" spans="2:6">
      <c r="B261" s="2"/>
      <c r="F261" s="2"/>
    </row>
    <row r="262" spans="2:6">
      <c r="B262" s="2"/>
      <c r="F262" s="2"/>
    </row>
    <row r="263" spans="2:6">
      <c r="B263" s="2"/>
      <c r="F263" s="2"/>
    </row>
    <row r="264" spans="2:6">
      <c r="B264" s="2"/>
      <c r="F264" s="2"/>
    </row>
    <row r="265" spans="2:6">
      <c r="B265" s="2"/>
      <c r="F265" s="2"/>
    </row>
    <row r="266" spans="2:6">
      <c r="B266" s="2"/>
      <c r="F266" s="2"/>
    </row>
    <row r="267" spans="2:6">
      <c r="B267" s="2"/>
      <c r="F267" s="2"/>
    </row>
    <row r="268" spans="2:6">
      <c r="B268" s="2"/>
      <c r="F268" s="2"/>
    </row>
    <row r="269" spans="2:6">
      <c r="B269" s="2"/>
      <c r="F269" s="2"/>
    </row>
    <row r="270" spans="2:6">
      <c r="B270" s="2"/>
      <c r="F270" s="2"/>
    </row>
    <row r="271" spans="2:6">
      <c r="B271" s="2"/>
      <c r="F271" s="2"/>
    </row>
    <row r="272" spans="2:6">
      <c r="B272" s="2"/>
      <c r="F272" s="2"/>
    </row>
    <row r="273" spans="2:6">
      <c r="B273" s="2"/>
      <c r="F273" s="2"/>
    </row>
    <row r="274" spans="2:6">
      <c r="B274" s="2"/>
      <c r="F274" s="2"/>
    </row>
    <row r="275" spans="2:6">
      <c r="B275" s="2"/>
      <c r="F275" s="2"/>
    </row>
    <row r="276" spans="2:6">
      <c r="B276" s="2"/>
      <c r="F276" s="2"/>
    </row>
    <row r="277" spans="2:6">
      <c r="B277" s="2"/>
      <c r="F277" s="2"/>
    </row>
    <row r="278" spans="2:6">
      <c r="B278" s="2"/>
      <c r="F278" s="2"/>
    </row>
    <row r="279" spans="2:6">
      <c r="B279" s="2"/>
      <c r="F279" s="2"/>
    </row>
    <row r="280" spans="2:6">
      <c r="B280" s="2"/>
      <c r="F280" s="2"/>
    </row>
    <row r="281" spans="2:6">
      <c r="B281" s="2"/>
      <c r="F281" s="2"/>
    </row>
    <row r="282" spans="2:6">
      <c r="B282" s="2"/>
      <c r="F282" s="2"/>
    </row>
    <row r="283" spans="2:6">
      <c r="B283" s="2"/>
      <c r="F283" s="2"/>
    </row>
    <row r="284" spans="2:6">
      <c r="B284" s="2"/>
      <c r="F284" s="2"/>
    </row>
    <row r="285" spans="2:6">
      <c r="B285" s="2"/>
      <c r="F285" s="2"/>
    </row>
    <row r="286" spans="2:6">
      <c r="B286" s="2"/>
      <c r="F286" s="2"/>
    </row>
    <row r="287" spans="2:6">
      <c r="B287" s="2"/>
      <c r="F287" s="2"/>
    </row>
    <row r="288" spans="2:6">
      <c r="B288" s="2"/>
      <c r="F288" s="2"/>
    </row>
    <row r="289" spans="2:6">
      <c r="B289" s="2"/>
      <c r="F289" s="2"/>
    </row>
    <row r="290" spans="2:6">
      <c r="B290" s="2"/>
      <c r="F290" s="2"/>
    </row>
    <row r="291" spans="2:6">
      <c r="B291" s="2"/>
      <c r="F291" s="2"/>
    </row>
    <row r="292" spans="2:6">
      <c r="B292" s="2"/>
      <c r="F292" s="2"/>
    </row>
    <row r="293" spans="2:6">
      <c r="B293" s="2"/>
      <c r="F293" s="2"/>
    </row>
    <row r="294" spans="2:6">
      <c r="B294" s="2"/>
      <c r="F294" s="2"/>
    </row>
    <row r="295" spans="2:6">
      <c r="B295" s="2"/>
      <c r="F295" s="2"/>
    </row>
    <row r="296" spans="2:6">
      <c r="B296" s="2"/>
      <c r="F296" s="2"/>
    </row>
    <row r="297" spans="2:6">
      <c r="B297" s="2"/>
      <c r="F297" s="2"/>
    </row>
    <row r="298" spans="2:6">
      <c r="B298" s="2"/>
      <c r="F298" s="2"/>
    </row>
    <row r="299" spans="2:6">
      <c r="B299" s="2"/>
      <c r="F299" s="2"/>
    </row>
    <row r="300" spans="2:6">
      <c r="B300" s="2"/>
      <c r="F300" s="2"/>
    </row>
    <row r="301" spans="2:6">
      <c r="B301" s="2"/>
      <c r="F301" s="2"/>
    </row>
    <row r="302" spans="2:6">
      <c r="B302" s="2"/>
      <c r="F302" s="2"/>
    </row>
    <row r="303" spans="2:6">
      <c r="B303" s="2"/>
      <c r="F303" s="2"/>
    </row>
    <row r="304" spans="2:6">
      <c r="B304" s="2"/>
      <c r="F304" s="2"/>
    </row>
    <row r="305" spans="2:6">
      <c r="B305" s="2"/>
      <c r="F305" s="2"/>
    </row>
    <row r="306" spans="2:6">
      <c r="B306" s="2"/>
      <c r="F306" s="2"/>
    </row>
    <row r="307" spans="2:6">
      <c r="B307" s="2"/>
      <c r="F307" s="2"/>
    </row>
    <row r="308" spans="2:6">
      <c r="B308" s="2"/>
      <c r="F308" s="2"/>
    </row>
    <row r="309" spans="2:6">
      <c r="B309" s="2"/>
      <c r="F309" s="2"/>
    </row>
    <row r="310" spans="2:6">
      <c r="B310" s="2"/>
      <c r="F310" s="2"/>
    </row>
    <row r="311" spans="2:6">
      <c r="B311" s="2"/>
      <c r="F311" s="2"/>
    </row>
    <row r="312" spans="2:6">
      <c r="B312" s="2"/>
      <c r="F312" s="2"/>
    </row>
    <row r="313" spans="2:6">
      <c r="B313" s="2"/>
      <c r="F313" s="2"/>
    </row>
    <row r="314" spans="2:6">
      <c r="B314" s="2"/>
      <c r="F314" s="2"/>
    </row>
    <row r="315" spans="2:6">
      <c r="B315" s="2"/>
      <c r="F315" s="2"/>
    </row>
    <row r="316" spans="2:6">
      <c r="B316" s="2"/>
      <c r="F316" s="2"/>
    </row>
    <row r="317" spans="2:6">
      <c r="B317" s="2"/>
      <c r="F317" s="2"/>
    </row>
    <row r="318" spans="2:6">
      <c r="B318" s="2"/>
      <c r="F318" s="2"/>
    </row>
    <row r="319" spans="2:6">
      <c r="B319" s="2"/>
      <c r="F319" s="2"/>
    </row>
    <row r="320" spans="2:6">
      <c r="B320" s="2"/>
      <c r="F320" s="2"/>
    </row>
    <row r="321" spans="2:6">
      <c r="B321" s="2"/>
      <c r="F321" s="2"/>
    </row>
    <row r="322" spans="2:6">
      <c r="B322" s="2"/>
      <c r="F322" s="2"/>
    </row>
    <row r="323" spans="2:6">
      <c r="B323" s="2"/>
      <c r="F323" s="2"/>
    </row>
    <row r="324" spans="2:6">
      <c r="B324" s="2"/>
      <c r="F324" s="2"/>
    </row>
    <row r="325" spans="2:6">
      <c r="B325" s="2"/>
      <c r="F325" s="2"/>
    </row>
    <row r="326" spans="2:6">
      <c r="B326" s="2"/>
      <c r="F326" s="2"/>
    </row>
    <row r="327" spans="2:6">
      <c r="B327" s="2"/>
      <c r="F327" s="2"/>
    </row>
    <row r="328" spans="2:6">
      <c r="B328" s="2"/>
      <c r="F328" s="2"/>
    </row>
    <row r="329" spans="2:6">
      <c r="B329" s="2"/>
      <c r="F329" s="2"/>
    </row>
    <row r="330" spans="2:6">
      <c r="B330" s="2"/>
      <c r="F330" s="2"/>
    </row>
    <row r="331" spans="2:6">
      <c r="B331" s="2"/>
      <c r="F331" s="2"/>
    </row>
    <row r="332" spans="2:6">
      <c r="B332" s="2"/>
      <c r="F332" s="2"/>
    </row>
    <row r="333" spans="2:6">
      <c r="B333" s="2"/>
      <c r="F333" s="2"/>
    </row>
    <row r="334" spans="2:6">
      <c r="B334" s="2"/>
      <c r="F334" s="2"/>
    </row>
    <row r="335" spans="2:6">
      <c r="B335" s="2"/>
      <c r="F335" s="2"/>
    </row>
    <row r="336" spans="2:6">
      <c r="B336" s="2"/>
      <c r="F336" s="2"/>
    </row>
    <row r="337" spans="2:6">
      <c r="B337" s="2"/>
      <c r="F337" s="2"/>
    </row>
    <row r="338" spans="2:6">
      <c r="B338" s="2"/>
      <c r="F338" s="2"/>
    </row>
    <row r="339" spans="2:6">
      <c r="B339" s="2"/>
      <c r="F339" s="2"/>
    </row>
    <row r="340" spans="2:6">
      <c r="B340" s="2"/>
      <c r="F340" s="2"/>
    </row>
    <row r="341" spans="2:6">
      <c r="B341" s="2"/>
      <c r="F341" s="2"/>
    </row>
    <row r="342" spans="2:6">
      <c r="B342" s="2"/>
      <c r="F342" s="2"/>
    </row>
    <row r="343" spans="2:6">
      <c r="B343" s="2"/>
      <c r="F343" s="2"/>
    </row>
    <row r="344" spans="2:6">
      <c r="B344" s="2"/>
      <c r="F344" s="2"/>
    </row>
    <row r="345" spans="2:6">
      <c r="B345" s="2"/>
      <c r="F345" s="2"/>
    </row>
    <row r="346" spans="2:6">
      <c r="B346" s="2"/>
      <c r="F346" s="2"/>
    </row>
    <row r="347" spans="2:6">
      <c r="B347" s="2"/>
      <c r="F347" s="2"/>
    </row>
    <row r="348" spans="2:6">
      <c r="B348" s="2"/>
      <c r="F348" s="2"/>
    </row>
    <row r="349" spans="2:6">
      <c r="B349" s="2"/>
      <c r="F349" s="2"/>
    </row>
    <row r="350" spans="2:6">
      <c r="B350" s="2"/>
      <c r="F350" s="2"/>
    </row>
    <row r="351" spans="2:6">
      <c r="B351" s="2"/>
      <c r="F351" s="2"/>
    </row>
    <row r="352" spans="2:6">
      <c r="B352" s="2"/>
      <c r="F352" s="2"/>
    </row>
    <row r="353" spans="2:6">
      <c r="B353" s="2"/>
      <c r="F353" s="2"/>
    </row>
    <row r="354" spans="2:6">
      <c r="B354" s="2"/>
      <c r="F354" s="2"/>
    </row>
    <row r="355" spans="2:6">
      <c r="B355" s="2"/>
      <c r="F355" s="2"/>
    </row>
    <row r="356" spans="2:6">
      <c r="B356" s="2"/>
      <c r="F356" s="2"/>
    </row>
    <row r="357" spans="2:6">
      <c r="B357" s="2"/>
      <c r="F357" s="2"/>
    </row>
    <row r="358" spans="2:6">
      <c r="B358" s="2"/>
      <c r="F358" s="2"/>
    </row>
    <row r="359" spans="2:6">
      <c r="B359" s="2"/>
      <c r="F359" s="2"/>
    </row>
    <row r="360" spans="2:6">
      <c r="B360" s="2"/>
      <c r="F360" s="2"/>
    </row>
    <row r="361" spans="2:6">
      <c r="B361" s="2"/>
      <c r="F361" s="2"/>
    </row>
    <row r="362" spans="2:6">
      <c r="B362" s="2"/>
      <c r="F362" s="2"/>
    </row>
    <row r="363" spans="2:6">
      <c r="B363" s="2"/>
      <c r="F363" s="2"/>
    </row>
    <row r="364" spans="2:6">
      <c r="B364" s="2"/>
      <c r="F364" s="2"/>
    </row>
    <row r="365" spans="2:6">
      <c r="B365" s="2"/>
      <c r="F365" s="2"/>
    </row>
    <row r="366" spans="2:6">
      <c r="B366" s="2"/>
      <c r="F366" s="2"/>
    </row>
    <row r="367" spans="2:6">
      <c r="B367" s="2"/>
      <c r="F367" s="2"/>
    </row>
    <row r="368" spans="2:6">
      <c r="B368" s="2"/>
      <c r="F368" s="2"/>
    </row>
    <row r="369" spans="2:6">
      <c r="B369" s="2"/>
      <c r="F369" s="2"/>
    </row>
    <row r="370" spans="2:6">
      <c r="B370" s="2"/>
      <c r="F370" s="2"/>
    </row>
    <row r="371" spans="2:6">
      <c r="B371" s="2"/>
      <c r="F371" s="2"/>
    </row>
    <row r="372" spans="2:6">
      <c r="B372" s="2"/>
      <c r="F372" s="2"/>
    </row>
    <row r="373" spans="2:6">
      <c r="B373" s="2"/>
      <c r="F373" s="2"/>
    </row>
    <row r="374" spans="2:6">
      <c r="B374" s="2"/>
      <c r="F374" s="2"/>
    </row>
    <row r="375" spans="2:6">
      <c r="B375" s="2"/>
      <c r="F375" s="2"/>
    </row>
    <row r="376" spans="2:6">
      <c r="B376" s="2"/>
      <c r="F376" s="2"/>
    </row>
    <row r="377" spans="2:6">
      <c r="B377" s="2"/>
      <c r="F377" s="2"/>
    </row>
    <row r="378" spans="2:6">
      <c r="B378" s="2"/>
      <c r="F378" s="2"/>
    </row>
    <row r="379" spans="2:6">
      <c r="B379" s="2"/>
      <c r="F379" s="2"/>
    </row>
    <row r="380" spans="2:6">
      <c r="B380" s="2"/>
      <c r="F380" s="2"/>
    </row>
    <row r="381" spans="2:6">
      <c r="B381" s="2"/>
      <c r="F381" s="2"/>
    </row>
    <row r="382" spans="2:6">
      <c r="B382" s="2"/>
      <c r="F382" s="2"/>
    </row>
    <row r="383" spans="2:6">
      <c r="B383" s="2"/>
      <c r="F383" s="2"/>
    </row>
    <row r="384" spans="2:6">
      <c r="B384" s="2"/>
      <c r="F384" s="2"/>
    </row>
    <row r="385" spans="2:6">
      <c r="B385" s="2"/>
      <c r="F385" s="2"/>
    </row>
    <row r="386" spans="2:6">
      <c r="B386" s="2"/>
      <c r="F386" s="2"/>
    </row>
    <row r="387" spans="2:6">
      <c r="B387" s="2"/>
      <c r="F387" s="2"/>
    </row>
    <row r="388" spans="2:6">
      <c r="B388" s="2"/>
      <c r="F388" s="2"/>
    </row>
    <row r="389" spans="2:6">
      <c r="B389" s="2"/>
      <c r="F389" s="2"/>
    </row>
    <row r="390" spans="2:6">
      <c r="B390" s="2"/>
      <c r="F390" s="2"/>
    </row>
    <row r="391" spans="2:6">
      <c r="B391" s="2"/>
      <c r="F391" s="2"/>
    </row>
    <row r="392" spans="2:6">
      <c r="B392" s="2"/>
      <c r="F392" s="2"/>
    </row>
    <row r="393" spans="2:6">
      <c r="B393" s="2"/>
      <c r="F393" s="2"/>
    </row>
    <row r="394" spans="2:6">
      <c r="B394" s="2"/>
      <c r="F394" s="2"/>
    </row>
    <row r="395" spans="2:6">
      <c r="B395" s="2"/>
      <c r="F395" s="2"/>
    </row>
    <row r="396" spans="2:6">
      <c r="B396" s="2"/>
      <c r="F396" s="2"/>
    </row>
    <row r="397" spans="2:6">
      <c r="B397" s="2"/>
      <c r="F397" s="2"/>
    </row>
    <row r="398" spans="2:6">
      <c r="B398" s="2"/>
      <c r="F398" s="2"/>
    </row>
    <row r="399" spans="2:6">
      <c r="B399" s="2"/>
      <c r="F399" s="2"/>
    </row>
    <row r="400" spans="2:6">
      <c r="B400" s="2"/>
      <c r="F400" s="2"/>
    </row>
    <row r="401" spans="2:6">
      <c r="B401" s="2"/>
      <c r="F401" s="2"/>
    </row>
    <row r="402" spans="2:6">
      <c r="B402" s="2"/>
      <c r="F402" s="2"/>
    </row>
    <row r="403" spans="2:6">
      <c r="B403" s="2"/>
      <c r="F403" s="2"/>
    </row>
    <row r="404" spans="2:6">
      <c r="B404" s="2"/>
      <c r="F404" s="2"/>
    </row>
    <row r="405" spans="2:6">
      <c r="B405" s="2"/>
      <c r="F405" s="2"/>
    </row>
    <row r="406" spans="2:6">
      <c r="B406" s="2"/>
      <c r="F406" s="2"/>
    </row>
    <row r="407" spans="2:6">
      <c r="B407" s="2"/>
      <c r="F407" s="2"/>
    </row>
    <row r="408" spans="2:6">
      <c r="B408" s="2"/>
      <c r="F408" s="2"/>
    </row>
    <row r="409" spans="2:6">
      <c r="B409" s="2"/>
      <c r="F409" s="2"/>
    </row>
    <row r="410" spans="2:6">
      <c r="B410" s="2"/>
      <c r="F410" s="2"/>
    </row>
    <row r="411" spans="2:6">
      <c r="B411" s="2"/>
      <c r="F411" s="2"/>
    </row>
    <row r="412" spans="2:6">
      <c r="B412" s="2"/>
      <c r="F412" s="2"/>
    </row>
    <row r="413" spans="2:6">
      <c r="B413" s="2"/>
      <c r="F413" s="2"/>
    </row>
    <row r="414" spans="2:6">
      <c r="B414" s="2"/>
      <c r="F414" s="2"/>
    </row>
    <row r="415" spans="2:6">
      <c r="B415" s="2"/>
      <c r="F415" s="2"/>
    </row>
    <row r="416" spans="2:6">
      <c r="B416" s="2"/>
      <c r="F416" s="2"/>
    </row>
    <row r="417" spans="2:6">
      <c r="B417" s="2"/>
      <c r="F417" s="2"/>
    </row>
    <row r="418" spans="2:6">
      <c r="B418" s="2"/>
      <c r="F418" s="2"/>
    </row>
    <row r="419" spans="2:6">
      <c r="B419" s="2"/>
      <c r="F419" s="2"/>
    </row>
    <row r="420" spans="2:6">
      <c r="B420" s="2"/>
      <c r="F420" s="2"/>
    </row>
    <row r="421" spans="2:6">
      <c r="B421" s="2"/>
      <c r="F421" s="2"/>
    </row>
    <row r="422" spans="2:6">
      <c r="B422" s="2"/>
      <c r="F422" s="2"/>
    </row>
    <row r="423" spans="2:6">
      <c r="B423" s="2"/>
      <c r="F423" s="2"/>
    </row>
    <row r="424" spans="2:6">
      <c r="B424" s="2"/>
      <c r="F424" s="2"/>
    </row>
    <row r="425" spans="2:6">
      <c r="B425" s="2"/>
      <c r="F425" s="2"/>
    </row>
    <row r="426" spans="2:6">
      <c r="B426" s="2"/>
      <c r="F426" s="2"/>
    </row>
    <row r="427" spans="2:6">
      <c r="B427" s="2"/>
      <c r="F427" s="2"/>
    </row>
    <row r="428" spans="2:6">
      <c r="B428" s="2"/>
      <c r="F428" s="2"/>
    </row>
    <row r="429" spans="2:6">
      <c r="B429" s="2"/>
      <c r="F429" s="2"/>
    </row>
    <row r="430" spans="2:6">
      <c r="B430" s="2"/>
      <c r="F430" s="2"/>
    </row>
    <row r="431" spans="2:6">
      <c r="B431" s="2"/>
      <c r="F431" s="2"/>
    </row>
    <row r="432" spans="2:6">
      <c r="B432" s="2"/>
      <c r="F432" s="2"/>
    </row>
    <row r="433" spans="2:6">
      <c r="B433" s="2"/>
      <c r="F433" s="2"/>
    </row>
    <row r="434" spans="2:6">
      <c r="B434" s="2"/>
      <c r="F434" s="2"/>
    </row>
    <row r="435" spans="2:6">
      <c r="B435" s="2"/>
      <c r="F435" s="2"/>
    </row>
    <row r="436" spans="2:6">
      <c r="B436" s="2"/>
      <c r="F436" s="2"/>
    </row>
    <row r="437" spans="2:6">
      <c r="B437" s="2"/>
      <c r="F437" s="2"/>
    </row>
    <row r="438" spans="2:6">
      <c r="B438" s="2"/>
      <c r="F438" s="2"/>
    </row>
    <row r="439" spans="2:6">
      <c r="B439" s="2"/>
      <c r="F439" s="2"/>
    </row>
    <row r="440" spans="2:6">
      <c r="B440" s="2"/>
      <c r="F440" s="2"/>
    </row>
    <row r="441" spans="2:6">
      <c r="B441" s="2"/>
      <c r="F441" s="2"/>
    </row>
    <row r="442" spans="2:6">
      <c r="B442" s="2"/>
      <c r="F442" s="2"/>
    </row>
    <row r="443" spans="2:6">
      <c r="B443" s="2"/>
      <c r="F443" s="2"/>
    </row>
    <row r="444" spans="2:6">
      <c r="B444" s="2"/>
      <c r="F444" s="2"/>
    </row>
    <row r="445" spans="2:6">
      <c r="B445" s="2"/>
      <c r="F445" s="2"/>
    </row>
    <row r="446" spans="2:6">
      <c r="B446" s="2"/>
      <c r="F446" s="2"/>
    </row>
    <row r="447" spans="2:6">
      <c r="B447" s="2"/>
      <c r="F447" s="2"/>
    </row>
    <row r="448" spans="2:6">
      <c r="B448" s="2"/>
      <c r="F448" s="2"/>
    </row>
    <row r="449" spans="2:6">
      <c r="B449" s="2"/>
      <c r="F449" s="2"/>
    </row>
    <row r="450" spans="2:6">
      <c r="B450" s="2"/>
      <c r="F450" s="2"/>
    </row>
    <row r="451" spans="2:6">
      <c r="B451" s="2"/>
      <c r="F451" s="2"/>
    </row>
    <row r="452" spans="2:6">
      <c r="B452" s="2"/>
      <c r="F452" s="2"/>
    </row>
    <row r="453" spans="2:6">
      <c r="B453" s="2"/>
      <c r="F453" s="2"/>
    </row>
    <row r="454" spans="2:6">
      <c r="B454" s="2"/>
      <c r="F454" s="2"/>
    </row>
    <row r="455" spans="2:6">
      <c r="B455" s="2"/>
      <c r="F455" s="2"/>
    </row>
    <row r="456" spans="2:6">
      <c r="B456" s="2"/>
      <c r="F456" s="2"/>
    </row>
    <row r="457" spans="2:6">
      <c r="B457" s="2"/>
      <c r="F457" s="2"/>
    </row>
    <row r="458" spans="2:6">
      <c r="B458" s="2"/>
      <c r="F458" s="2"/>
    </row>
    <row r="459" spans="2:6">
      <c r="B459" s="2"/>
      <c r="F459" s="2"/>
    </row>
    <row r="460" spans="2:6">
      <c r="B460" s="2"/>
      <c r="F460" s="2"/>
    </row>
    <row r="461" spans="2:6">
      <c r="B461" s="2"/>
      <c r="F461" s="2"/>
    </row>
    <row r="462" spans="2:6">
      <c r="B462" s="2"/>
      <c r="F462" s="2"/>
    </row>
    <row r="463" spans="2:6">
      <c r="B463" s="2"/>
      <c r="F463" s="2"/>
    </row>
    <row r="464" spans="2:6">
      <c r="B464" s="2"/>
      <c r="F464" s="2"/>
    </row>
    <row r="465" spans="2:6">
      <c r="B465" s="2"/>
      <c r="F465" s="2"/>
    </row>
    <row r="466" spans="2:6">
      <c r="B466" s="2"/>
      <c r="F466" s="2"/>
    </row>
    <row r="467" spans="2:6">
      <c r="B467" s="2"/>
      <c r="F467" s="2"/>
    </row>
    <row r="468" spans="2:6">
      <c r="B468" s="2"/>
      <c r="F468" s="2"/>
    </row>
    <row r="469" spans="2:6">
      <c r="B469" s="2"/>
      <c r="F469" s="2"/>
    </row>
    <row r="470" spans="2:6">
      <c r="B470" s="2"/>
      <c r="F470" s="2"/>
    </row>
    <row r="471" spans="2:6">
      <c r="B471" s="2"/>
      <c r="F471" s="2"/>
    </row>
    <row r="472" spans="2:6">
      <c r="B472" s="2"/>
      <c r="F472" s="2"/>
    </row>
    <row r="473" spans="2:6">
      <c r="B473" s="2"/>
      <c r="F473" s="2"/>
    </row>
    <row r="474" spans="2:6">
      <c r="B474" s="2"/>
      <c r="F474" s="2"/>
    </row>
    <row r="475" spans="2:6">
      <c r="B475" s="2"/>
      <c r="F475" s="2"/>
    </row>
    <row r="476" spans="2:6">
      <c r="B476" s="2"/>
      <c r="F476" s="2"/>
    </row>
    <row r="477" spans="2:6">
      <c r="B477" s="2"/>
      <c r="F477" s="2"/>
    </row>
    <row r="478" spans="2:6">
      <c r="B478" s="2"/>
      <c r="F478" s="2"/>
    </row>
    <row r="479" spans="2:6">
      <c r="B479" s="2"/>
      <c r="F479" s="2"/>
    </row>
    <row r="480" spans="2:6">
      <c r="B480" s="2"/>
      <c r="F480" s="2"/>
    </row>
    <row r="481" spans="2:6">
      <c r="B481" s="2"/>
      <c r="F481" s="2"/>
    </row>
    <row r="482" spans="2:6">
      <c r="B482" s="2"/>
      <c r="F482" s="2"/>
    </row>
    <row r="483" spans="2:6">
      <c r="B483" s="2"/>
      <c r="F483" s="2"/>
    </row>
    <row r="484" spans="2:6">
      <c r="B484" s="2"/>
      <c r="F484" s="2"/>
    </row>
    <row r="485" spans="2:6">
      <c r="B485" s="2"/>
      <c r="F485" s="2"/>
    </row>
    <row r="486" spans="2:6">
      <c r="B486" s="2"/>
      <c r="F486" s="2"/>
    </row>
    <row r="487" spans="2:6">
      <c r="B487" s="2"/>
      <c r="F487" s="2"/>
    </row>
    <row r="488" spans="2:6">
      <c r="B488" s="2"/>
      <c r="F488" s="2"/>
    </row>
    <row r="489" spans="2:6">
      <c r="B489" s="2"/>
      <c r="F489" s="2"/>
    </row>
    <row r="490" spans="2:6">
      <c r="B490" s="2"/>
      <c r="F490" s="2"/>
    </row>
    <row r="491" spans="2:6">
      <c r="B491" s="2"/>
      <c r="F491" s="2"/>
    </row>
    <row r="492" spans="2:6">
      <c r="B492" s="2"/>
      <c r="F492" s="2"/>
    </row>
    <row r="493" spans="2:6">
      <c r="B493" s="2"/>
      <c r="F493" s="2"/>
    </row>
    <row r="494" spans="2:6">
      <c r="B494" s="2"/>
      <c r="F494" s="2"/>
    </row>
    <row r="495" spans="2:6">
      <c r="B495" s="2"/>
      <c r="F495" s="2"/>
    </row>
    <row r="496" spans="2:6">
      <c r="B496" s="2"/>
      <c r="F496" s="2"/>
    </row>
    <row r="497" spans="2:6">
      <c r="B497" s="2"/>
      <c r="F497" s="2"/>
    </row>
    <row r="498" spans="2:6">
      <c r="B498" s="2"/>
      <c r="F498" s="2"/>
    </row>
    <row r="499" spans="2:6">
      <c r="B499" s="2"/>
      <c r="F499" s="2"/>
    </row>
    <row r="500" spans="2:6">
      <c r="B500" s="2"/>
      <c r="F500" s="2"/>
    </row>
    <row r="501" spans="2:6">
      <c r="B501" s="2"/>
      <c r="F501" s="2"/>
    </row>
    <row r="502" spans="2:6">
      <c r="B502" s="2"/>
      <c r="F502" s="2"/>
    </row>
    <row r="503" spans="2:6">
      <c r="B503" s="2"/>
      <c r="F503" s="2"/>
    </row>
    <row r="504" spans="2:6">
      <c r="B504" s="2"/>
      <c r="F504" s="2"/>
    </row>
    <row r="505" spans="2:6">
      <c r="B505" s="2"/>
      <c r="F505" s="2"/>
    </row>
    <row r="506" spans="2:6">
      <c r="B506" s="2"/>
      <c r="F506" s="2"/>
    </row>
    <row r="507" spans="2:6">
      <c r="B507" s="2"/>
      <c r="F507" s="2"/>
    </row>
    <row r="508" spans="2:6">
      <c r="B508" s="2"/>
      <c r="F508" s="2"/>
    </row>
    <row r="509" spans="2:6">
      <c r="B509" s="2"/>
      <c r="F509" s="2"/>
    </row>
    <row r="510" spans="2:6">
      <c r="B510" s="2"/>
      <c r="F510" s="2"/>
    </row>
    <row r="511" spans="2:6">
      <c r="B511" s="2"/>
      <c r="F511" s="2"/>
    </row>
    <row r="512" spans="2:6">
      <c r="B512" s="2"/>
      <c r="F512" s="2"/>
    </row>
    <row r="513" spans="2:6">
      <c r="B513" s="2"/>
      <c r="F513" s="2"/>
    </row>
    <row r="514" spans="2:6">
      <c r="B514" s="2"/>
      <c r="F514" s="2"/>
    </row>
    <row r="515" spans="2:6">
      <c r="B515" s="2"/>
      <c r="F515" s="2"/>
    </row>
    <row r="516" spans="2:6">
      <c r="B516" s="2"/>
      <c r="F516" s="2"/>
    </row>
    <row r="517" spans="2:6">
      <c r="B517" s="2"/>
      <c r="F517" s="2"/>
    </row>
    <row r="518" spans="2:6">
      <c r="B518" s="2"/>
      <c r="F518" s="2"/>
    </row>
    <row r="519" spans="2:6">
      <c r="B519" s="2"/>
      <c r="F519" s="2"/>
    </row>
    <row r="520" spans="2:6">
      <c r="B520" s="2"/>
      <c r="F520" s="2"/>
    </row>
    <row r="521" spans="2:6">
      <c r="B521" s="2"/>
      <c r="F521" s="2"/>
    </row>
    <row r="522" spans="2:6">
      <c r="B522" s="2"/>
      <c r="F522" s="2"/>
    </row>
    <row r="523" spans="2:6">
      <c r="B523" s="2"/>
      <c r="F523" s="2"/>
    </row>
    <row r="524" spans="2:6">
      <c r="B524" s="2"/>
      <c r="F524" s="2"/>
    </row>
    <row r="525" spans="2:6">
      <c r="B525" s="2"/>
      <c r="F525" s="2"/>
    </row>
    <row r="526" spans="2:6">
      <c r="B526" s="2"/>
      <c r="F526" s="2"/>
    </row>
    <row r="527" spans="2:6">
      <c r="B527" s="2"/>
      <c r="F527" s="2"/>
    </row>
    <row r="528" spans="2:6">
      <c r="B528" s="2"/>
      <c r="F528" s="2"/>
    </row>
    <row r="529" spans="2:6">
      <c r="B529" s="2"/>
      <c r="F529" s="2"/>
    </row>
    <row r="530" spans="2:6">
      <c r="B530" s="2"/>
      <c r="F530" s="2"/>
    </row>
    <row r="531" spans="2:6">
      <c r="B531" s="2"/>
      <c r="F531" s="2"/>
    </row>
    <row r="532" spans="2:6">
      <c r="B532" s="2"/>
      <c r="F532" s="2"/>
    </row>
    <row r="533" spans="2:6">
      <c r="B533" s="2"/>
      <c r="F533" s="2"/>
    </row>
    <row r="534" spans="2:6">
      <c r="B534" s="2"/>
      <c r="F534" s="2"/>
    </row>
    <row r="535" spans="2:6">
      <c r="B535" s="2"/>
      <c r="F535" s="2"/>
    </row>
    <row r="536" spans="2:6">
      <c r="B536" s="2"/>
      <c r="F536" s="2"/>
    </row>
    <row r="537" spans="2:6">
      <c r="B537" s="2"/>
      <c r="F537" s="2"/>
    </row>
    <row r="538" spans="2:6">
      <c r="B538" s="2"/>
      <c r="F538" s="2"/>
    </row>
    <row r="539" spans="2:6">
      <c r="B539" s="2"/>
      <c r="F539" s="2"/>
    </row>
    <row r="540" spans="2:6">
      <c r="B540" s="2"/>
      <c r="F540" s="2"/>
    </row>
    <row r="541" spans="2:6">
      <c r="B541" s="2"/>
      <c r="F541" s="2"/>
    </row>
    <row r="542" spans="2:6">
      <c r="B542" s="2"/>
      <c r="F542" s="2"/>
    </row>
    <row r="543" spans="2:6">
      <c r="B543" s="2"/>
      <c r="F543" s="2"/>
    </row>
    <row r="544" spans="2:6">
      <c r="B544" s="2"/>
      <c r="F544" s="2"/>
    </row>
    <row r="545" spans="2:6">
      <c r="B545" s="2"/>
      <c r="F545" s="2"/>
    </row>
    <row r="546" spans="2:6">
      <c r="B546" s="2"/>
      <c r="F546" s="2"/>
    </row>
    <row r="547" spans="2:6">
      <c r="B547" s="2"/>
      <c r="F547" s="2"/>
    </row>
    <row r="548" spans="2:6">
      <c r="B548" s="2"/>
      <c r="F548" s="2"/>
    </row>
    <row r="549" spans="2:6">
      <c r="B549" s="2"/>
      <c r="F549" s="2"/>
    </row>
    <row r="550" spans="2:6">
      <c r="B550" s="2"/>
      <c r="F550" s="2"/>
    </row>
    <row r="551" spans="2:6">
      <c r="B551" s="2"/>
      <c r="F551" s="2"/>
    </row>
    <row r="552" spans="2:6">
      <c r="B552" s="2"/>
      <c r="F552" s="2"/>
    </row>
    <row r="553" spans="2:6">
      <c r="B553" s="2"/>
      <c r="F553" s="2"/>
    </row>
    <row r="554" spans="2:6">
      <c r="B554" s="2"/>
      <c r="F554" s="2"/>
    </row>
    <row r="555" spans="2:6">
      <c r="B555" s="2"/>
      <c r="F555" s="2"/>
    </row>
    <row r="556" spans="2:6">
      <c r="B556" s="2"/>
      <c r="F556" s="2"/>
    </row>
    <row r="557" spans="2:6">
      <c r="B557" s="2"/>
      <c r="F557" s="2"/>
    </row>
    <row r="558" spans="2:6">
      <c r="B558" s="2"/>
      <c r="F558" s="2"/>
    </row>
    <row r="559" spans="2:6">
      <c r="B559" s="2"/>
      <c r="F559" s="2"/>
    </row>
    <row r="560" spans="2:6">
      <c r="B560" s="2"/>
      <c r="F560" s="2"/>
    </row>
    <row r="561" spans="2:6">
      <c r="B561" s="2"/>
      <c r="F561" s="2"/>
    </row>
    <row r="562" spans="2:6">
      <c r="B562" s="2"/>
      <c r="F562" s="2"/>
    </row>
    <row r="563" spans="2:6">
      <c r="B563" s="2"/>
      <c r="F563" s="2"/>
    </row>
    <row r="564" spans="2:6">
      <c r="B564" s="2"/>
      <c r="F564" s="2"/>
    </row>
    <row r="565" spans="2:6">
      <c r="B565" s="2"/>
      <c r="F565" s="2"/>
    </row>
    <row r="566" spans="2:6">
      <c r="B566" s="2"/>
      <c r="F566" s="2"/>
    </row>
    <row r="567" spans="2:6">
      <c r="B567" s="2"/>
      <c r="F567" s="2"/>
    </row>
    <row r="568" spans="2:6">
      <c r="B568" s="2"/>
      <c r="F568" s="2"/>
    </row>
    <row r="569" spans="2:6">
      <c r="B569" s="2"/>
      <c r="F569" s="2"/>
    </row>
    <row r="570" spans="2:6">
      <c r="B570" s="2"/>
      <c r="F570" s="2"/>
    </row>
    <row r="571" spans="2:6">
      <c r="B571" s="2"/>
      <c r="F571" s="2"/>
    </row>
    <row r="572" spans="2:6">
      <c r="B572" s="2"/>
      <c r="F572" s="2"/>
    </row>
    <row r="573" spans="2:6">
      <c r="B573" s="2"/>
      <c r="F573" s="2"/>
    </row>
    <row r="574" spans="2:6">
      <c r="B574" s="2"/>
      <c r="F574" s="2"/>
    </row>
    <row r="575" spans="2:6">
      <c r="B575" s="2"/>
      <c r="F575" s="2"/>
    </row>
    <row r="576" spans="2:6">
      <c r="B576" s="2"/>
      <c r="F576" s="2"/>
    </row>
    <row r="577" spans="2:6">
      <c r="B577" s="2"/>
      <c r="F577" s="2"/>
    </row>
    <row r="578" spans="2:6">
      <c r="B578" s="2"/>
      <c r="F578" s="2"/>
    </row>
    <row r="579" spans="2:6">
      <c r="B579" s="2"/>
      <c r="F579" s="2"/>
    </row>
    <row r="580" spans="2:6">
      <c r="B580" s="2"/>
      <c r="F580" s="2"/>
    </row>
    <row r="581" spans="2:6">
      <c r="B581" s="2"/>
      <c r="F581" s="2"/>
    </row>
    <row r="582" spans="2:6">
      <c r="B582" s="2"/>
      <c r="F582" s="2"/>
    </row>
    <row r="583" spans="2:6">
      <c r="B583" s="2"/>
      <c r="F583" s="2"/>
    </row>
    <row r="584" spans="2:6">
      <c r="B584" s="2"/>
      <c r="F584" s="2"/>
    </row>
    <row r="585" spans="2:6">
      <c r="B585" s="2"/>
      <c r="F585" s="2"/>
    </row>
    <row r="586" spans="2:6">
      <c r="B586" s="2"/>
      <c r="F586" s="2"/>
    </row>
    <row r="587" spans="2:6">
      <c r="B587" s="2"/>
      <c r="F587" s="2"/>
    </row>
    <row r="588" spans="2:6">
      <c r="B588" s="2"/>
      <c r="F588" s="2"/>
    </row>
    <row r="589" spans="2:6">
      <c r="B589" s="2"/>
      <c r="F589" s="2"/>
    </row>
    <row r="590" spans="2:6">
      <c r="B590" s="2"/>
      <c r="F590" s="2"/>
    </row>
    <row r="591" spans="2:6">
      <c r="B591" s="2"/>
      <c r="F591" s="2"/>
    </row>
    <row r="592" spans="2:6">
      <c r="B592" s="2"/>
      <c r="F592" s="2"/>
    </row>
    <row r="593" spans="2:6">
      <c r="B593" s="2"/>
      <c r="F593" s="2"/>
    </row>
    <row r="594" spans="2:6">
      <c r="B594" s="2"/>
      <c r="F594" s="2"/>
    </row>
    <row r="595" spans="2:6">
      <c r="B595" s="2"/>
      <c r="F595" s="2"/>
    </row>
    <row r="596" spans="2:6">
      <c r="B596" s="2"/>
      <c r="F596" s="2"/>
    </row>
    <row r="597" spans="2:6">
      <c r="B597" s="2"/>
      <c r="F597" s="2"/>
    </row>
    <row r="598" spans="2:6">
      <c r="B598" s="2"/>
      <c r="F598" s="2"/>
    </row>
    <row r="599" spans="2:6">
      <c r="B599" s="2"/>
      <c r="F599" s="2"/>
    </row>
    <row r="600" spans="2:6">
      <c r="B600" s="2"/>
      <c r="F600" s="2"/>
    </row>
    <row r="601" spans="2:6">
      <c r="B601" s="2"/>
      <c r="F601" s="2"/>
    </row>
    <row r="602" spans="2:6">
      <c r="B602" s="2"/>
      <c r="F602" s="2"/>
    </row>
    <row r="603" spans="2:6">
      <c r="B603" s="2"/>
      <c r="F603" s="2"/>
    </row>
    <row r="604" spans="2:6">
      <c r="B604" s="2"/>
      <c r="F604" s="2"/>
    </row>
    <row r="605" spans="2:6">
      <c r="B605" s="2"/>
      <c r="F605" s="2"/>
    </row>
    <row r="606" spans="2:6">
      <c r="B606" s="2"/>
      <c r="F606" s="2"/>
    </row>
    <row r="607" spans="2:6">
      <c r="B607" s="2"/>
      <c r="F607" s="2"/>
    </row>
    <row r="608" spans="2:6">
      <c r="B608" s="2"/>
      <c r="F608" s="2"/>
    </row>
    <row r="609" spans="2:6">
      <c r="B609" s="2"/>
      <c r="F609" s="2"/>
    </row>
    <row r="610" spans="2:6">
      <c r="B610" s="2"/>
      <c r="F610" s="2"/>
    </row>
    <row r="611" spans="2:6">
      <c r="B611" s="2"/>
      <c r="F611" s="2"/>
    </row>
    <row r="612" spans="2:6">
      <c r="B612" s="2"/>
      <c r="F612" s="2"/>
    </row>
    <row r="613" spans="2:6">
      <c r="B613" s="2"/>
      <c r="F613" s="2"/>
    </row>
    <row r="614" spans="2:6">
      <c r="B614" s="2"/>
      <c r="F614" s="2"/>
    </row>
    <row r="615" spans="2:6">
      <c r="B615" s="2"/>
      <c r="F615" s="2"/>
    </row>
    <row r="616" spans="2:6">
      <c r="B616" s="2"/>
      <c r="F616" s="2"/>
    </row>
    <row r="617" spans="2:6">
      <c r="B617" s="2"/>
      <c r="F617" s="2"/>
    </row>
    <row r="618" spans="2:6">
      <c r="B618" s="2"/>
      <c r="F618" s="2"/>
    </row>
    <row r="619" spans="2:6">
      <c r="B619" s="2"/>
      <c r="F619" s="2"/>
    </row>
    <row r="620" spans="2:6">
      <c r="B620" s="2"/>
      <c r="F620" s="2"/>
    </row>
    <row r="621" spans="2:6">
      <c r="B621" s="2"/>
      <c r="F621" s="2"/>
    </row>
    <row r="622" spans="2:6">
      <c r="B622" s="2"/>
      <c r="F622" s="2"/>
    </row>
    <row r="623" spans="2:6">
      <c r="B623" s="2"/>
      <c r="F623" s="2"/>
    </row>
    <row r="624" spans="2:6">
      <c r="B624" s="2"/>
      <c r="F624" s="2"/>
    </row>
    <row r="625" spans="2:6">
      <c r="B625" s="2"/>
      <c r="F625" s="2"/>
    </row>
    <row r="626" spans="2:6">
      <c r="B626" s="2"/>
      <c r="F626" s="2"/>
    </row>
    <row r="627" spans="2:6">
      <c r="B627" s="2"/>
      <c r="F627" s="2"/>
    </row>
    <row r="628" spans="2:6">
      <c r="B628" s="2"/>
      <c r="F628" s="2"/>
    </row>
    <row r="629" spans="2:6">
      <c r="B629" s="2"/>
      <c r="F629" s="2"/>
    </row>
    <row r="630" spans="2:6">
      <c r="B630" s="2"/>
      <c r="F630" s="2"/>
    </row>
    <row r="631" spans="2:6">
      <c r="B631" s="2"/>
      <c r="F631" s="2"/>
    </row>
    <row r="632" spans="2:6">
      <c r="B632" s="2"/>
      <c r="F632" s="2"/>
    </row>
    <row r="633" spans="2:6">
      <c r="B633" s="2"/>
      <c r="F633" s="2"/>
    </row>
    <row r="634" spans="2:6">
      <c r="B634" s="2"/>
      <c r="F634" s="2"/>
    </row>
    <row r="635" spans="2:6">
      <c r="B635" s="2"/>
      <c r="F635" s="2"/>
    </row>
    <row r="636" spans="2:6">
      <c r="B636" s="2"/>
      <c r="F636" s="2"/>
    </row>
    <row r="637" spans="2:6">
      <c r="B637" s="2"/>
      <c r="F637" s="2"/>
    </row>
    <row r="638" spans="2:6">
      <c r="B638" s="2"/>
      <c r="F638" s="2"/>
    </row>
    <row r="639" spans="2:6">
      <c r="B639" s="2"/>
      <c r="F639" s="2"/>
    </row>
    <row r="640" spans="2:6">
      <c r="B640" s="2"/>
      <c r="F640" s="2"/>
    </row>
    <row r="641" spans="2:6">
      <c r="B641" s="2"/>
      <c r="F641" s="2"/>
    </row>
    <row r="642" spans="2:6">
      <c r="B642" s="2"/>
      <c r="F642" s="2"/>
    </row>
    <row r="643" spans="2:6">
      <c r="B643" s="2"/>
      <c r="F643" s="2"/>
    </row>
    <row r="644" spans="2:6">
      <c r="B644" s="2"/>
      <c r="F644" s="2"/>
    </row>
    <row r="645" spans="2:6">
      <c r="B645" s="2"/>
      <c r="F645" s="2"/>
    </row>
    <row r="646" spans="2:6">
      <c r="B646" s="2"/>
      <c r="F646" s="2"/>
    </row>
    <row r="647" spans="2:6">
      <c r="B647" s="2"/>
      <c r="F647" s="2"/>
    </row>
    <row r="648" spans="2:6">
      <c r="B648" s="2"/>
      <c r="F648" s="2"/>
    </row>
    <row r="649" spans="2:6">
      <c r="B649" s="2"/>
      <c r="F649" s="2"/>
    </row>
    <row r="650" spans="2:6">
      <c r="B650" s="2"/>
      <c r="F650" s="2"/>
    </row>
    <row r="651" spans="2:6">
      <c r="B651" s="2"/>
      <c r="F651" s="2"/>
    </row>
    <row r="652" spans="2:6">
      <c r="B652" s="2"/>
      <c r="F652" s="2"/>
    </row>
    <row r="653" spans="2:6">
      <c r="B653" s="2"/>
      <c r="F653" s="2"/>
    </row>
    <row r="654" spans="2:6">
      <c r="B654" s="2"/>
      <c r="F654" s="2"/>
    </row>
    <row r="655" spans="2:6">
      <c r="B655" s="2"/>
      <c r="F655" s="2"/>
    </row>
    <row r="656" spans="2:6">
      <c r="B656" s="2"/>
      <c r="F656" s="2"/>
    </row>
    <row r="657" spans="2:6">
      <c r="B657" s="2"/>
      <c r="F657" s="2"/>
    </row>
    <row r="658" spans="2:6">
      <c r="B658" s="2"/>
      <c r="F658" s="2"/>
    </row>
    <row r="659" spans="2:6">
      <c r="B659" s="2"/>
      <c r="F659" s="2"/>
    </row>
    <row r="660" spans="2:6">
      <c r="B660" s="2"/>
      <c r="F660" s="2"/>
    </row>
    <row r="661" spans="2:6">
      <c r="B661" s="2"/>
      <c r="F661" s="2"/>
    </row>
    <row r="662" spans="2:6">
      <c r="B662" s="2"/>
      <c r="F662" s="2"/>
    </row>
    <row r="663" spans="2:6">
      <c r="B663" s="2"/>
      <c r="F663" s="2"/>
    </row>
    <row r="664" spans="2:6">
      <c r="B664" s="2"/>
      <c r="F664" s="2"/>
    </row>
    <row r="665" spans="2:6">
      <c r="B665" s="2"/>
      <c r="F665" s="2"/>
    </row>
    <row r="666" spans="2:6">
      <c r="B666" s="2"/>
      <c r="F666" s="2"/>
    </row>
    <row r="667" spans="2:6">
      <c r="B667" s="2"/>
      <c r="F667" s="2"/>
    </row>
    <row r="668" spans="2:6">
      <c r="B668" s="2"/>
      <c r="F668" s="2"/>
    </row>
    <row r="669" spans="2:6">
      <c r="B669" s="2"/>
      <c r="F669" s="2"/>
    </row>
    <row r="670" spans="2:6">
      <c r="B670" s="2"/>
      <c r="F670" s="2"/>
    </row>
    <row r="671" spans="2:6">
      <c r="B671" s="2"/>
      <c r="F671" s="2"/>
    </row>
    <row r="672" spans="2:6">
      <c r="B672" s="2"/>
      <c r="F672" s="2"/>
    </row>
    <row r="673" spans="2:6">
      <c r="B673" s="2"/>
      <c r="F673" s="2"/>
    </row>
    <row r="674" spans="2:6">
      <c r="B674" s="2"/>
      <c r="F674" s="2"/>
    </row>
    <row r="675" spans="2:6">
      <c r="B675" s="2"/>
      <c r="F675" s="2"/>
    </row>
    <row r="676" spans="2:6">
      <c r="B676" s="2"/>
      <c r="F676" s="2"/>
    </row>
    <row r="677" spans="2:6">
      <c r="B677" s="2"/>
      <c r="F677" s="2"/>
    </row>
    <row r="678" spans="2:6">
      <c r="B678" s="2"/>
      <c r="F678" s="2"/>
    </row>
    <row r="679" spans="2:6">
      <c r="B679" s="2"/>
      <c r="F679" s="2"/>
    </row>
    <row r="680" spans="2:6">
      <c r="B680" s="2"/>
      <c r="F680" s="2"/>
    </row>
    <row r="681" spans="2:6">
      <c r="B681" s="2"/>
      <c r="F681" s="2"/>
    </row>
    <row r="682" spans="2:6">
      <c r="B682" s="2"/>
      <c r="F682" s="2"/>
    </row>
    <row r="683" spans="2:6">
      <c r="B683" s="2"/>
      <c r="F683" s="2"/>
    </row>
    <row r="684" spans="2:6">
      <c r="B684" s="2"/>
      <c r="F684" s="2"/>
    </row>
    <row r="685" spans="2:6">
      <c r="B685" s="2"/>
      <c r="F685" s="2"/>
    </row>
    <row r="686" spans="2:6">
      <c r="B686" s="2"/>
      <c r="F686" s="2"/>
    </row>
    <row r="687" spans="2:6">
      <c r="B687" s="2"/>
      <c r="F687" s="2"/>
    </row>
    <row r="688" spans="2:6">
      <c r="B688" s="2"/>
      <c r="F688" s="2"/>
    </row>
    <row r="689" spans="2:6">
      <c r="B689" s="2"/>
      <c r="F689" s="2"/>
    </row>
    <row r="690" spans="2:6">
      <c r="B690" s="2"/>
      <c r="F690" s="2"/>
    </row>
    <row r="691" spans="2:6">
      <c r="B691" s="2"/>
      <c r="F691" s="2"/>
    </row>
    <row r="692" spans="2:6">
      <c r="B692" s="2"/>
      <c r="F692" s="2"/>
    </row>
    <row r="693" spans="2:6">
      <c r="B693" s="2"/>
      <c r="F693" s="2"/>
    </row>
    <row r="694" spans="2:6">
      <c r="B694" s="2"/>
      <c r="F694" s="2"/>
    </row>
    <row r="695" spans="2:6">
      <c r="B695" s="2"/>
      <c r="F695" s="2"/>
    </row>
    <row r="696" spans="2:6">
      <c r="B696" s="2"/>
      <c r="F696" s="2"/>
    </row>
    <row r="697" spans="2:6">
      <c r="B697" s="2"/>
      <c r="F697" s="2"/>
    </row>
    <row r="698" spans="2:6">
      <c r="B698" s="2"/>
      <c r="F698" s="2"/>
    </row>
    <row r="699" spans="2:6">
      <c r="B699" s="2"/>
      <c r="F699" s="2"/>
    </row>
    <row r="700" spans="2:6">
      <c r="B700" s="2"/>
      <c r="F700" s="2"/>
    </row>
    <row r="701" spans="2:6">
      <c r="B701" s="2"/>
      <c r="F701" s="2"/>
    </row>
    <row r="702" spans="2:6">
      <c r="B702" s="2"/>
      <c r="F702" s="2"/>
    </row>
    <row r="703" spans="2:6">
      <c r="B703" s="2"/>
      <c r="F703" s="2"/>
    </row>
    <row r="704" spans="2:6">
      <c r="B704" s="2"/>
      <c r="F704" s="2"/>
    </row>
    <row r="705" spans="2:6">
      <c r="B705" s="2"/>
      <c r="F705" s="2"/>
    </row>
    <row r="706" spans="2:6">
      <c r="B706" s="2"/>
      <c r="F706" s="2"/>
    </row>
    <row r="707" spans="2:6">
      <c r="B707" s="2"/>
      <c r="F707" s="2"/>
    </row>
    <row r="708" spans="2:6">
      <c r="B708" s="2"/>
      <c r="F708" s="2"/>
    </row>
    <row r="709" spans="2:6">
      <c r="B709" s="2"/>
      <c r="F709" s="2"/>
    </row>
    <row r="710" spans="2:6">
      <c r="B710" s="2"/>
      <c r="F710" s="2"/>
    </row>
    <row r="711" spans="2:6">
      <c r="B711" s="2"/>
      <c r="F711" s="2"/>
    </row>
    <row r="712" spans="2:6">
      <c r="B712" s="2"/>
      <c r="F712" s="2"/>
    </row>
    <row r="713" spans="2:6">
      <c r="B713" s="2"/>
      <c r="F713" s="2"/>
    </row>
    <row r="714" spans="2:6">
      <c r="B714" s="2"/>
      <c r="F714" s="2"/>
    </row>
    <row r="715" spans="2:6">
      <c r="B715" s="2"/>
      <c r="F715" s="2"/>
    </row>
    <row r="716" spans="2:6">
      <c r="B716" s="2"/>
      <c r="F716" s="2"/>
    </row>
    <row r="717" spans="2:6">
      <c r="B717" s="2"/>
      <c r="F717" s="2"/>
    </row>
    <row r="718" spans="2:6">
      <c r="B718" s="2"/>
      <c r="F718" s="2"/>
    </row>
    <row r="719" spans="2:6">
      <c r="B719" s="2"/>
      <c r="F719" s="2"/>
    </row>
    <row r="720" spans="2:6">
      <c r="B720" s="2"/>
      <c r="F720" s="2"/>
    </row>
    <row r="721" spans="2:6">
      <c r="B721" s="2"/>
      <c r="F721" s="2"/>
    </row>
    <row r="722" spans="2:6">
      <c r="B722" s="2"/>
      <c r="F722" s="2"/>
    </row>
    <row r="723" spans="2:6">
      <c r="B723" s="2"/>
      <c r="F723" s="2"/>
    </row>
    <row r="724" spans="2:6">
      <c r="B724" s="2"/>
      <c r="F724" s="2"/>
    </row>
    <row r="725" spans="2:6">
      <c r="B725" s="2"/>
      <c r="F725" s="2"/>
    </row>
    <row r="726" spans="2:6">
      <c r="B726" s="2"/>
      <c r="F726" s="2"/>
    </row>
    <row r="727" spans="2:6">
      <c r="B727" s="2"/>
      <c r="F727" s="2"/>
    </row>
    <row r="728" spans="2:6">
      <c r="B728" s="2"/>
      <c r="F728" s="2"/>
    </row>
    <row r="729" spans="2:6">
      <c r="B729" s="2"/>
      <c r="F729" s="2"/>
    </row>
    <row r="730" spans="2:6">
      <c r="B730" s="2"/>
      <c r="F730" s="2"/>
    </row>
    <row r="731" spans="2:6">
      <c r="B731" s="2"/>
      <c r="F731" s="2"/>
    </row>
    <row r="732" spans="2:6">
      <c r="B732" s="2"/>
      <c r="F732" s="2"/>
    </row>
    <row r="733" spans="2:6">
      <c r="B733" s="2"/>
      <c r="F733" s="2"/>
    </row>
    <row r="734" spans="2:6">
      <c r="B734" s="2"/>
      <c r="F734" s="2"/>
    </row>
    <row r="735" spans="2:6">
      <c r="B735" s="2"/>
      <c r="F735" s="2"/>
    </row>
    <row r="736" spans="2:6">
      <c r="B736" s="2"/>
      <c r="F736" s="2"/>
    </row>
    <row r="737" spans="2:6">
      <c r="B737" s="2"/>
      <c r="F737" s="2"/>
    </row>
    <row r="738" spans="2:6">
      <c r="B738" s="2"/>
      <c r="F738" s="2"/>
    </row>
    <row r="739" spans="2:6">
      <c r="B739" s="2"/>
      <c r="F739" s="2"/>
    </row>
    <row r="740" spans="2:6">
      <c r="B740" s="2"/>
      <c r="F740" s="2"/>
    </row>
    <row r="741" spans="2:6">
      <c r="B741" s="2"/>
      <c r="F741" s="2"/>
    </row>
    <row r="742" spans="2:6">
      <c r="B742" s="2"/>
      <c r="F742" s="2"/>
    </row>
    <row r="743" spans="2:6">
      <c r="B743" s="2"/>
      <c r="F743" s="2"/>
    </row>
    <row r="744" spans="2:6">
      <c r="B744" s="2"/>
      <c r="F744" s="2"/>
    </row>
    <row r="745" spans="2:6">
      <c r="B745" s="2"/>
      <c r="F745" s="2"/>
    </row>
    <row r="746" spans="2:6">
      <c r="B746" s="2"/>
      <c r="F746" s="2"/>
    </row>
    <row r="747" spans="2:6">
      <c r="B747" s="2"/>
      <c r="F747" s="2"/>
    </row>
    <row r="748" spans="2:6">
      <c r="B748" s="2"/>
      <c r="F748" s="2"/>
    </row>
    <row r="749" spans="2:6">
      <c r="B749" s="2"/>
      <c r="F749" s="2"/>
    </row>
    <row r="750" spans="2:6">
      <c r="B750" s="2"/>
      <c r="F750" s="2"/>
    </row>
    <row r="751" spans="2:6">
      <c r="B751" s="2"/>
      <c r="F751" s="2"/>
    </row>
    <row r="752" spans="2:6">
      <c r="B752" s="2"/>
      <c r="F752" s="2"/>
    </row>
    <row r="753" spans="2:6">
      <c r="B753" s="2"/>
      <c r="F753" s="2"/>
    </row>
    <row r="754" spans="2:6">
      <c r="B754" s="2"/>
      <c r="F754" s="2"/>
    </row>
    <row r="755" spans="2:6">
      <c r="B755" s="2"/>
      <c r="F755" s="2"/>
    </row>
    <row r="756" spans="2:6">
      <c r="B756" s="2"/>
      <c r="F756" s="2"/>
    </row>
    <row r="757" spans="2:6">
      <c r="B757" s="2"/>
      <c r="F757" s="2"/>
    </row>
    <row r="758" spans="2:6">
      <c r="B758" s="2"/>
      <c r="F758" s="2"/>
    </row>
    <row r="759" spans="2:6">
      <c r="B759" s="2"/>
      <c r="F759" s="2"/>
    </row>
    <row r="760" spans="2:6">
      <c r="B760" s="2"/>
      <c r="F760" s="2"/>
    </row>
    <row r="761" spans="2:6">
      <c r="B761" s="2"/>
      <c r="F761" s="2"/>
    </row>
    <row r="762" spans="2:6">
      <c r="B762" s="2"/>
      <c r="F762" s="2"/>
    </row>
    <row r="763" spans="2:6">
      <c r="B763" s="2"/>
      <c r="F763" s="2"/>
    </row>
    <row r="764" spans="2:6">
      <c r="B764" s="2"/>
      <c r="F764" s="2"/>
    </row>
    <row r="765" spans="2:6">
      <c r="B765" s="2"/>
      <c r="F765" s="2"/>
    </row>
    <row r="766" spans="2:6">
      <c r="B766" s="2"/>
      <c r="F766" s="2"/>
    </row>
    <row r="767" spans="2:6">
      <c r="B767" s="2"/>
      <c r="F767" s="2"/>
    </row>
    <row r="768" spans="2:6">
      <c r="B768" s="2"/>
      <c r="F768" s="2"/>
    </row>
    <row r="769" spans="2:6">
      <c r="B769" s="2"/>
      <c r="F769" s="2"/>
    </row>
    <row r="770" spans="2:6">
      <c r="B770" s="2"/>
      <c r="F770" s="2"/>
    </row>
    <row r="771" spans="2:6">
      <c r="B771" s="2"/>
      <c r="F771" s="2"/>
    </row>
    <row r="772" spans="2:6">
      <c r="B772" s="2"/>
      <c r="F772" s="2"/>
    </row>
    <row r="773" spans="2:6">
      <c r="B773" s="2"/>
      <c r="F773" s="2"/>
    </row>
    <row r="774" spans="2:6">
      <c r="B774" s="2"/>
      <c r="F774" s="2"/>
    </row>
    <row r="775" spans="2:6">
      <c r="B775" s="2"/>
      <c r="F775" s="2"/>
    </row>
    <row r="776" spans="2:6">
      <c r="B776" s="2"/>
      <c r="F776" s="2"/>
    </row>
    <row r="777" spans="2:6">
      <c r="B777" s="2"/>
      <c r="F777" s="2"/>
    </row>
    <row r="778" spans="2:6">
      <c r="B778" s="2"/>
      <c r="F778" s="2"/>
    </row>
    <row r="779" spans="2:6">
      <c r="B779" s="2"/>
      <c r="F779" s="2"/>
    </row>
    <row r="780" spans="2:6">
      <c r="B780" s="2"/>
      <c r="F780" s="2"/>
    </row>
    <row r="781" spans="2:6">
      <c r="B781" s="2"/>
      <c r="F781" s="2"/>
    </row>
    <row r="782" spans="2:6">
      <c r="B782" s="2"/>
      <c r="F782" s="2"/>
    </row>
    <row r="783" spans="2:6">
      <c r="B783" s="2"/>
      <c r="F783" s="2"/>
    </row>
    <row r="784" spans="2:6">
      <c r="B784" s="2"/>
      <c r="F784" s="2"/>
    </row>
    <row r="785" spans="2:6">
      <c r="B785" s="2"/>
      <c r="F785" s="2"/>
    </row>
    <row r="786" spans="2:6">
      <c r="B786" s="2"/>
      <c r="F786" s="2"/>
    </row>
    <row r="787" spans="2:6">
      <c r="B787" s="2"/>
      <c r="F787" s="2"/>
    </row>
    <row r="788" spans="2:6">
      <c r="B788" s="2"/>
      <c r="F788" s="2"/>
    </row>
    <row r="789" spans="2:6">
      <c r="B789" s="2"/>
      <c r="F789" s="2"/>
    </row>
    <row r="790" spans="2:6">
      <c r="B790" s="2"/>
      <c r="F790" s="2"/>
    </row>
    <row r="791" spans="2:6">
      <c r="B791" s="2"/>
      <c r="F791" s="2"/>
    </row>
    <row r="792" spans="2:6">
      <c r="B792" s="2"/>
      <c r="F792" s="2"/>
    </row>
    <row r="793" spans="2:6">
      <c r="B793" s="2"/>
      <c r="F793" s="2"/>
    </row>
    <row r="794" spans="2:6">
      <c r="B794" s="2"/>
      <c r="F794" s="2"/>
    </row>
    <row r="795" spans="2:6">
      <c r="B795" s="2"/>
      <c r="F795" s="2"/>
    </row>
    <row r="796" spans="2:6">
      <c r="B796" s="2"/>
      <c r="F796" s="2"/>
    </row>
    <row r="797" spans="2:6">
      <c r="B797" s="2"/>
      <c r="F797" s="2"/>
    </row>
    <row r="798" spans="2:6">
      <c r="B798" s="2"/>
      <c r="F798" s="2"/>
    </row>
    <row r="799" spans="2:6">
      <c r="B799" s="2"/>
      <c r="F799" s="2"/>
    </row>
    <row r="800" spans="2:6">
      <c r="B800" s="2"/>
      <c r="F800" s="2"/>
    </row>
    <row r="801" spans="2:6">
      <c r="B801" s="2"/>
      <c r="F801" s="2"/>
    </row>
    <row r="802" spans="2:6">
      <c r="B802" s="2"/>
      <c r="F802" s="2"/>
    </row>
    <row r="803" spans="2:6">
      <c r="B803" s="2"/>
      <c r="F803" s="2"/>
    </row>
    <row r="804" spans="2:6">
      <c r="B804" s="2"/>
      <c r="F804" s="2"/>
    </row>
    <row r="805" spans="2:6">
      <c r="B805" s="2"/>
      <c r="F805" s="2"/>
    </row>
    <row r="806" spans="2:6">
      <c r="B806" s="2"/>
      <c r="F806" s="2"/>
    </row>
    <row r="807" spans="2:6">
      <c r="B807" s="2"/>
      <c r="F807" s="2"/>
    </row>
    <row r="808" spans="2:6">
      <c r="B808" s="2"/>
      <c r="F808" s="2"/>
    </row>
    <row r="809" spans="2:6">
      <c r="B809" s="2"/>
      <c r="F809" s="2"/>
    </row>
    <row r="810" spans="2:6">
      <c r="B810" s="2"/>
      <c r="F810" s="2"/>
    </row>
    <row r="811" spans="2:6">
      <c r="B811" s="2"/>
      <c r="F811" s="2"/>
    </row>
    <row r="812" spans="2:6">
      <c r="B812" s="2"/>
      <c r="F812" s="2"/>
    </row>
    <row r="813" spans="2:6">
      <c r="B813" s="2"/>
      <c r="F813" s="2"/>
    </row>
    <row r="814" spans="2:6">
      <c r="B814" s="2"/>
      <c r="F814" s="2"/>
    </row>
    <row r="815" spans="2:6">
      <c r="B815" s="2"/>
      <c r="F815" s="2"/>
    </row>
    <row r="816" spans="2:6">
      <c r="B816" s="2"/>
      <c r="F816" s="2"/>
    </row>
    <row r="817" spans="2:6">
      <c r="B817" s="2"/>
      <c r="F817" s="2"/>
    </row>
    <row r="818" spans="2:6">
      <c r="B818" s="2"/>
      <c r="F818" s="2"/>
    </row>
    <row r="819" spans="2:6">
      <c r="B819" s="2"/>
      <c r="F819" s="2"/>
    </row>
    <row r="820" spans="2:6">
      <c r="B820" s="2"/>
      <c r="F820" s="2"/>
    </row>
    <row r="821" spans="2:6">
      <c r="B821" s="2"/>
      <c r="F821" s="2"/>
    </row>
    <row r="822" spans="2:6">
      <c r="B822" s="2"/>
      <c r="F822" s="2"/>
    </row>
    <row r="823" spans="2:6">
      <c r="B823" s="2"/>
      <c r="F823" s="2"/>
    </row>
    <row r="824" spans="2:6">
      <c r="B824" s="2"/>
      <c r="F824" s="2"/>
    </row>
    <row r="825" spans="2:6">
      <c r="B825" s="2"/>
      <c r="F825" s="2"/>
    </row>
    <row r="826" spans="2:6">
      <c r="B826" s="2"/>
      <c r="F826" s="2"/>
    </row>
    <row r="827" spans="2:6">
      <c r="B827" s="2"/>
      <c r="F827" s="2"/>
    </row>
    <row r="828" spans="2:6">
      <c r="B828" s="2"/>
      <c r="F828" s="2"/>
    </row>
    <row r="829" spans="2:6">
      <c r="B829" s="2"/>
      <c r="F829" s="2"/>
    </row>
    <row r="830" spans="2:6">
      <c r="B830" s="2"/>
      <c r="F830" s="2"/>
    </row>
    <row r="831" spans="2:6">
      <c r="B831" s="2"/>
      <c r="F831" s="2"/>
    </row>
    <row r="832" spans="2:6">
      <c r="B832" s="2"/>
      <c r="F832" s="2"/>
    </row>
    <row r="833" spans="2:6">
      <c r="B833" s="2"/>
      <c r="F833" s="2"/>
    </row>
    <row r="834" spans="2:6">
      <c r="B834" s="2"/>
      <c r="F834" s="2"/>
    </row>
    <row r="835" spans="2:6">
      <c r="B835" s="2"/>
      <c r="F835" s="2"/>
    </row>
    <row r="836" spans="2:6">
      <c r="B836" s="2"/>
      <c r="F836" s="2"/>
    </row>
    <row r="837" spans="2:6">
      <c r="B837" s="2"/>
      <c r="F837" s="2"/>
    </row>
    <row r="838" spans="2:6">
      <c r="B838" s="2"/>
      <c r="F838" s="2"/>
    </row>
    <row r="839" spans="2:6">
      <c r="B839" s="2"/>
      <c r="F839" s="2"/>
    </row>
    <row r="840" spans="2:6">
      <c r="B840" s="2"/>
      <c r="F840" s="2"/>
    </row>
    <row r="841" spans="2:6">
      <c r="B841" s="2"/>
      <c r="F841" s="2"/>
    </row>
    <row r="842" spans="2:6">
      <c r="B842" s="2"/>
      <c r="F842" s="2"/>
    </row>
    <row r="843" spans="2:6">
      <c r="B843" s="2"/>
      <c r="F843" s="2"/>
    </row>
    <row r="844" spans="2:6">
      <c r="B844" s="2"/>
      <c r="F844" s="2"/>
    </row>
    <row r="845" spans="2:6">
      <c r="B845" s="2"/>
      <c r="F845" s="2"/>
    </row>
    <row r="846" spans="2:6">
      <c r="B846" s="2"/>
      <c r="F846" s="2"/>
    </row>
    <row r="847" spans="2:6">
      <c r="B847" s="2"/>
      <c r="F847" s="2"/>
    </row>
    <row r="848" spans="2:6">
      <c r="B848" s="2"/>
      <c r="F848" s="2"/>
    </row>
    <row r="849" spans="2:6">
      <c r="B849" s="2"/>
      <c r="F849" s="2"/>
    </row>
    <row r="850" spans="2:6">
      <c r="B850" s="2"/>
      <c r="F850" s="2"/>
    </row>
    <row r="851" spans="2:6">
      <c r="B851" s="2"/>
      <c r="F851" s="2"/>
    </row>
    <row r="852" spans="2:6">
      <c r="B852" s="2"/>
      <c r="F852" s="2"/>
    </row>
    <row r="853" spans="2:6">
      <c r="B853" s="2"/>
      <c r="F853" s="2"/>
    </row>
    <row r="854" spans="2:6">
      <c r="B854" s="2"/>
      <c r="F854" s="2"/>
    </row>
    <row r="855" spans="2:6">
      <c r="B855" s="2"/>
      <c r="F855" s="2"/>
    </row>
    <row r="856" spans="2:6">
      <c r="B856" s="2"/>
      <c r="F856" s="2"/>
    </row>
    <row r="857" spans="2:6">
      <c r="B857" s="2"/>
      <c r="F857" s="2"/>
    </row>
    <row r="858" spans="2:6">
      <c r="B858" s="2"/>
      <c r="F858" s="2"/>
    </row>
    <row r="859" spans="2:6">
      <c r="B859" s="2"/>
      <c r="F859" s="2"/>
    </row>
    <row r="860" spans="2:6">
      <c r="B860" s="2"/>
      <c r="F860" s="2"/>
    </row>
    <row r="861" spans="2:6">
      <c r="B861" s="2"/>
      <c r="F861" s="2"/>
    </row>
    <row r="862" spans="2:6">
      <c r="B862" s="2"/>
      <c r="F862" s="2"/>
    </row>
    <row r="863" spans="2:6">
      <c r="B863" s="2"/>
      <c r="F863" s="2"/>
    </row>
    <row r="864" spans="2:6">
      <c r="B864" s="2"/>
      <c r="F864" s="2"/>
    </row>
    <row r="865" spans="2:6">
      <c r="B865" s="2"/>
      <c r="F865" s="2"/>
    </row>
    <row r="866" spans="2:6">
      <c r="B866" s="2"/>
      <c r="F866" s="2"/>
    </row>
    <row r="867" spans="2:6">
      <c r="B867" s="2"/>
      <c r="F867" s="2"/>
    </row>
    <row r="868" spans="2:6">
      <c r="B868" s="2"/>
      <c r="F868" s="2"/>
    </row>
    <row r="869" spans="2:6">
      <c r="B869" s="2"/>
      <c r="F869" s="2"/>
    </row>
    <row r="870" spans="2:6">
      <c r="B870" s="2"/>
      <c r="F870" s="2"/>
    </row>
    <row r="871" spans="2:6">
      <c r="B871" s="2"/>
      <c r="F871" s="2"/>
    </row>
    <row r="872" spans="2:6">
      <c r="B872" s="2"/>
      <c r="F872" s="2"/>
    </row>
    <row r="873" spans="2:6">
      <c r="B873" s="2"/>
      <c r="F873" s="2"/>
    </row>
    <row r="874" spans="2:6">
      <c r="B874" s="2"/>
      <c r="F874" s="2"/>
    </row>
    <row r="875" spans="2:6">
      <c r="B875" s="2"/>
      <c r="F875" s="2"/>
    </row>
    <row r="876" spans="2:6">
      <c r="B876" s="2"/>
      <c r="F876" s="2"/>
    </row>
    <row r="877" spans="2:6">
      <c r="B877" s="2"/>
      <c r="F877" s="2"/>
    </row>
    <row r="878" spans="2:6">
      <c r="B878" s="2"/>
      <c r="F878" s="2"/>
    </row>
    <row r="879" spans="2:6">
      <c r="B879" s="2"/>
      <c r="F879" s="2"/>
    </row>
    <row r="880" spans="2:6">
      <c r="B880" s="2"/>
      <c r="F880" s="2"/>
    </row>
    <row r="881" spans="2:6">
      <c r="B881" s="2"/>
      <c r="F881" s="2"/>
    </row>
    <row r="882" spans="2:6">
      <c r="B882" s="2"/>
      <c r="F882" s="2"/>
    </row>
    <row r="883" spans="2:6">
      <c r="B883" s="2"/>
      <c r="F883" s="2"/>
    </row>
    <row r="884" spans="2:6">
      <c r="B884" s="2"/>
      <c r="F884" s="2"/>
    </row>
    <row r="885" spans="2:6">
      <c r="B885" s="2"/>
      <c r="F885" s="2"/>
    </row>
    <row r="886" spans="2:6">
      <c r="B886" s="2"/>
      <c r="F886" s="2"/>
    </row>
    <row r="887" spans="2:6">
      <c r="B887" s="2"/>
      <c r="F887" s="2"/>
    </row>
    <row r="888" spans="2:6">
      <c r="B888" s="2"/>
      <c r="F888" s="2"/>
    </row>
    <row r="889" spans="2:6">
      <c r="B889" s="2"/>
      <c r="F889" s="2"/>
    </row>
    <row r="890" spans="2:6">
      <c r="B890" s="2"/>
      <c r="F890" s="2"/>
    </row>
    <row r="891" spans="2:6">
      <c r="B891" s="2"/>
      <c r="F891" s="2"/>
    </row>
    <row r="892" spans="2:6">
      <c r="B892" s="2"/>
      <c r="F892" s="2"/>
    </row>
    <row r="893" spans="2:6">
      <c r="B893" s="2"/>
      <c r="F893" s="2"/>
    </row>
    <row r="894" spans="2:6">
      <c r="B894" s="2"/>
      <c r="F894" s="2"/>
    </row>
    <row r="895" spans="2:6">
      <c r="B895" s="2"/>
      <c r="F895" s="2"/>
    </row>
    <row r="896" spans="2:6">
      <c r="B896" s="2"/>
      <c r="F896" s="2"/>
    </row>
    <row r="897" spans="2:6">
      <c r="B897" s="2"/>
      <c r="F897" s="2"/>
    </row>
    <row r="898" spans="2:6">
      <c r="B898" s="2"/>
      <c r="F898" s="2"/>
    </row>
    <row r="899" spans="2:6">
      <c r="B899" s="2"/>
      <c r="F899" s="2"/>
    </row>
    <row r="900" spans="2:6">
      <c r="B900" s="2"/>
      <c r="F900" s="2"/>
    </row>
    <row r="901" spans="2:6">
      <c r="B901" s="2"/>
      <c r="F901" s="2"/>
    </row>
    <row r="902" spans="2:6">
      <c r="B902" s="2"/>
      <c r="F902" s="2"/>
    </row>
    <row r="903" spans="2:6">
      <c r="B903" s="2"/>
      <c r="F903" s="2"/>
    </row>
    <row r="904" spans="2:6">
      <c r="B904" s="2"/>
      <c r="F904" s="2"/>
    </row>
    <row r="905" spans="2:6">
      <c r="B905" s="2"/>
      <c r="F905" s="2"/>
    </row>
    <row r="906" spans="2:6">
      <c r="B906" s="2"/>
      <c r="F906" s="2"/>
    </row>
    <row r="907" spans="2:6">
      <c r="B907" s="2"/>
      <c r="F907" s="2"/>
    </row>
    <row r="908" spans="2:6">
      <c r="B908" s="2"/>
      <c r="F908" s="2"/>
    </row>
    <row r="909" spans="2:6">
      <c r="B909" s="2"/>
      <c r="F909" s="2"/>
    </row>
    <row r="910" spans="2:6">
      <c r="B910" s="2"/>
      <c r="F910" s="2"/>
    </row>
    <row r="911" spans="2:6">
      <c r="B911" s="2"/>
      <c r="F911" s="2"/>
    </row>
    <row r="912" spans="2:6">
      <c r="B912" s="2"/>
      <c r="F912" s="2"/>
    </row>
    <row r="913" spans="2:6">
      <c r="B913" s="2"/>
      <c r="F913" s="2"/>
    </row>
    <row r="914" spans="2:6">
      <c r="B914" s="2"/>
      <c r="F914" s="2"/>
    </row>
    <row r="915" spans="2:6">
      <c r="B915" s="2"/>
      <c r="F915" s="2"/>
    </row>
    <row r="916" spans="2:6">
      <c r="B916" s="2"/>
      <c r="F916" s="2"/>
    </row>
    <row r="917" spans="2:6">
      <c r="B917" s="2"/>
      <c r="F917" s="2"/>
    </row>
    <row r="918" spans="2:6">
      <c r="B918" s="2"/>
      <c r="F918" s="2"/>
    </row>
    <row r="919" spans="2:6">
      <c r="B919" s="2"/>
      <c r="F919" s="2"/>
    </row>
    <row r="920" spans="2:6">
      <c r="B920" s="2"/>
      <c r="F920" s="2"/>
    </row>
    <row r="921" spans="2:6">
      <c r="B921" s="2"/>
      <c r="F921" s="2"/>
    </row>
    <row r="922" spans="2:6">
      <c r="B922" s="2"/>
      <c r="F922" s="2"/>
    </row>
    <row r="923" spans="2:6">
      <c r="B923" s="2"/>
      <c r="F923" s="2"/>
    </row>
    <row r="924" spans="2:6">
      <c r="B924" s="2"/>
      <c r="F924" s="2"/>
    </row>
    <row r="925" spans="2:6">
      <c r="B925" s="2"/>
      <c r="F925" s="2"/>
    </row>
    <row r="926" spans="2:6">
      <c r="B926" s="2"/>
      <c r="F926" s="2"/>
    </row>
    <row r="927" spans="2:6">
      <c r="B927" s="2"/>
      <c r="F927" s="2"/>
    </row>
    <row r="928" spans="2:6">
      <c r="B928" s="2"/>
      <c r="F928" s="2"/>
    </row>
    <row r="929" spans="2:6">
      <c r="B929" s="2"/>
      <c r="F929" s="2"/>
    </row>
    <row r="930" spans="2:6">
      <c r="B930" s="2"/>
      <c r="F930" s="2"/>
    </row>
    <row r="931" spans="2:6">
      <c r="B931" s="2"/>
      <c r="F931" s="2"/>
    </row>
    <row r="932" spans="2:6">
      <c r="B932" s="2"/>
      <c r="F932" s="2"/>
    </row>
    <row r="933" spans="2:6">
      <c r="B933" s="2"/>
      <c r="F933" s="2"/>
    </row>
    <row r="934" spans="2:6">
      <c r="B934" s="2"/>
      <c r="F934" s="2"/>
    </row>
    <row r="935" spans="2:6">
      <c r="B935" s="2"/>
      <c r="F935" s="2"/>
    </row>
    <row r="936" spans="2:6">
      <c r="B936" s="2"/>
      <c r="F936" s="2"/>
    </row>
    <row r="937" spans="2:6">
      <c r="B937" s="2"/>
      <c r="F937" s="2"/>
    </row>
    <row r="938" spans="2:6">
      <c r="B938" s="2"/>
      <c r="F938" s="2"/>
    </row>
    <row r="939" spans="2:6">
      <c r="B939" s="2"/>
      <c r="F939" s="2"/>
    </row>
    <row r="940" spans="2:6">
      <c r="B940" s="2"/>
      <c r="F940" s="2"/>
    </row>
    <row r="941" spans="2:6">
      <c r="B941" s="2"/>
      <c r="F941" s="2"/>
    </row>
    <row r="942" spans="2:6">
      <c r="B942" s="2"/>
      <c r="F942" s="2"/>
    </row>
    <row r="943" spans="2:6">
      <c r="B943" s="2"/>
      <c r="F943" s="2"/>
    </row>
    <row r="944" spans="2:6">
      <c r="B944" s="2"/>
      <c r="F944" s="2"/>
    </row>
    <row r="945" spans="2:6">
      <c r="B945" s="2"/>
      <c r="F945" s="2"/>
    </row>
    <row r="946" spans="2:6">
      <c r="B946" s="2"/>
      <c r="F946" s="2"/>
    </row>
    <row r="947" spans="2:6">
      <c r="B947" s="2"/>
      <c r="F947" s="2"/>
    </row>
    <row r="948" spans="2:6">
      <c r="B948" s="2"/>
      <c r="F948" s="2"/>
    </row>
    <row r="949" spans="2:6">
      <c r="B949" s="2"/>
      <c r="F949" s="2"/>
    </row>
    <row r="950" spans="2:6">
      <c r="B950" s="2"/>
      <c r="F950" s="2"/>
    </row>
    <row r="951" spans="2:6">
      <c r="B951" s="2"/>
      <c r="F951" s="2"/>
    </row>
    <row r="952" spans="2:6">
      <c r="B952" s="2"/>
      <c r="F952" s="2"/>
    </row>
    <row r="953" spans="2:6">
      <c r="B953" s="2"/>
      <c r="F953" s="2"/>
    </row>
    <row r="954" spans="2:6">
      <c r="B954" s="2"/>
      <c r="F954" s="2"/>
    </row>
    <row r="955" spans="2:6">
      <c r="B955" s="2"/>
      <c r="F955" s="2"/>
    </row>
    <row r="956" spans="2:6">
      <c r="B956" s="2"/>
      <c r="F956" s="2"/>
    </row>
    <row r="957" spans="2:6">
      <c r="B957" s="2"/>
      <c r="F957" s="2"/>
    </row>
    <row r="958" spans="2:6">
      <c r="B958" s="2"/>
      <c r="F958" s="2"/>
    </row>
    <row r="959" spans="2:6">
      <c r="B959" s="2"/>
      <c r="F959" s="2"/>
    </row>
    <row r="960" spans="2:6">
      <c r="B960" s="2"/>
      <c r="F960" s="2"/>
    </row>
    <row r="961" spans="2:6">
      <c r="B961" s="2"/>
      <c r="F961" s="2"/>
    </row>
    <row r="962" spans="2:6">
      <c r="B962" s="2"/>
      <c r="F962" s="2"/>
    </row>
    <row r="963" spans="2:6">
      <c r="B963" s="2"/>
      <c r="F963" s="2"/>
    </row>
    <row r="964" spans="2:6">
      <c r="B964" s="2"/>
      <c r="F964" s="2"/>
    </row>
    <row r="965" spans="2:6">
      <c r="B965" s="2"/>
      <c r="F965" s="2"/>
    </row>
    <row r="966" spans="2:6">
      <c r="B966" s="2"/>
      <c r="F966" s="2"/>
    </row>
    <row r="967" spans="2:6">
      <c r="B967" s="2"/>
      <c r="F967" s="2"/>
    </row>
    <row r="968" spans="2:6">
      <c r="B968" s="2"/>
      <c r="F968" s="2"/>
    </row>
    <row r="969" spans="2:6">
      <c r="B969" s="2"/>
      <c r="F969" s="2"/>
    </row>
    <row r="970" spans="2:6">
      <c r="B970" s="2"/>
      <c r="F970" s="2"/>
    </row>
    <row r="971" spans="2:6">
      <c r="B971" s="2"/>
      <c r="F971" s="2"/>
    </row>
    <row r="972" spans="2:6">
      <c r="B972" s="2"/>
      <c r="F972" s="2"/>
    </row>
    <row r="973" spans="2:6">
      <c r="B973" s="2"/>
      <c r="F973" s="2"/>
    </row>
    <row r="974" spans="2:6">
      <c r="B974" s="2"/>
      <c r="F974" s="2"/>
    </row>
    <row r="975" spans="2:6">
      <c r="B975" s="2"/>
      <c r="F975" s="2"/>
    </row>
    <row r="976" spans="2:6">
      <c r="B976" s="2"/>
      <c r="F976" s="2"/>
    </row>
    <row r="977" spans="2:6">
      <c r="B977" s="2"/>
      <c r="F977" s="2"/>
    </row>
    <row r="978" spans="2:6">
      <c r="B978" s="2"/>
      <c r="F978" s="2"/>
    </row>
    <row r="979" spans="2:6">
      <c r="B979" s="2"/>
      <c r="F979" s="2"/>
    </row>
    <row r="980" spans="2:6">
      <c r="B980" s="2"/>
      <c r="F980" s="2"/>
    </row>
    <row r="981" spans="2:6">
      <c r="B981" s="2"/>
      <c r="F981" s="2"/>
    </row>
    <row r="982" spans="2:6">
      <c r="B982" s="2"/>
      <c r="F982" s="2"/>
    </row>
    <row r="983" spans="2:6">
      <c r="B983" s="2"/>
      <c r="F983" s="2"/>
    </row>
    <row r="984" spans="2:6">
      <c r="B984" s="2"/>
      <c r="F984" s="2"/>
    </row>
    <row r="985" spans="2:6">
      <c r="B985" s="2"/>
      <c r="F985" s="2"/>
    </row>
    <row r="986" spans="2:6">
      <c r="B986" s="2"/>
      <c r="F986" s="2"/>
    </row>
    <row r="987" spans="2:6">
      <c r="B987" s="2"/>
      <c r="F987" s="2"/>
    </row>
    <row r="988" spans="2:6">
      <c r="B988" s="2"/>
      <c r="F988" s="2"/>
    </row>
    <row r="989" spans="2:6">
      <c r="B989" s="2"/>
      <c r="F989" s="2"/>
    </row>
    <row r="990" spans="2:6">
      <c r="B990" s="2"/>
      <c r="F990" s="2"/>
    </row>
    <row r="991" spans="2:6">
      <c r="B991" s="2"/>
      <c r="F991" s="2"/>
    </row>
    <row r="992" spans="2:6">
      <c r="B992" s="2"/>
      <c r="F992" s="2"/>
    </row>
    <row r="993" spans="2:6">
      <c r="B993" s="2"/>
      <c r="F993" s="2"/>
    </row>
    <row r="994" spans="2:6">
      <c r="B994" s="2"/>
      <c r="F994" s="2"/>
    </row>
    <row r="995" spans="2:6">
      <c r="B995" s="2"/>
      <c r="F995" s="2"/>
    </row>
    <row r="996" spans="2:6">
      <c r="B996" s="2"/>
      <c r="F996" s="2"/>
    </row>
    <row r="997" spans="2:6">
      <c r="B997" s="2"/>
      <c r="F997" s="2"/>
    </row>
    <row r="998" spans="2:6">
      <c r="B998" s="2"/>
      <c r="F998" s="2"/>
    </row>
    <row r="999" spans="2:6">
      <c r="B999" s="2"/>
      <c r="F999" s="2"/>
    </row>
    <row r="1000" spans="2:6">
      <c r="B1000" s="2"/>
      <c r="F1000" s="2"/>
    </row>
    <row r="1001" spans="2:6">
      <c r="B1001" s="2"/>
      <c r="F1001" s="2"/>
    </row>
    <row r="1002" spans="2:6">
      <c r="B1002" s="2"/>
      <c r="F1002" s="2"/>
    </row>
  </sheetData>
  <mergeCells count="5">
    <mergeCell ref="K8:N9"/>
    <mergeCell ref="K6:N6"/>
    <mergeCell ref="K7:N7"/>
    <mergeCell ref="K10:N11"/>
    <mergeCell ref="K12:N12"/>
  </mergeCells>
  <conditionalFormatting sqref="G9:G10">
    <cfRule type="expression" dxfId="2" priority="2">
      <formula>OR(G9&lt;0,G9="ERROR")</formula>
    </cfRule>
  </conditionalFormatting>
  <conditionalFormatting sqref="C16:D16">
    <cfRule type="cellIs" dxfId="1" priority="3" operator="lessThan">
      <formula>0</formula>
    </cfRule>
  </conditionalFormatting>
  <conditionalFormatting sqref="I3:I32">
    <cfRule type="notContainsBlanks" dxfId="0" priority="1">
      <formula>LEN(TRIM(I3))&gt;0</formula>
    </cfRule>
  </conditionalFormatting>
  <hyperlinks>
    <hyperlink ref="K12" r:id="rId1" xr:uid="{E1DC774D-4482-42FD-AD97-601DD377F9C6}"/>
  </hyperlinks>
  <pageMargins left="0" right="0" top="0" bottom="0" header="0" footer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220"/>
  <sheetViews>
    <sheetView workbookViewId="0">
      <pane xSplit="1" ySplit="1" topLeftCell="Q2" activePane="bottomRight" state="frozen"/>
      <selection pane="bottomRight" activeCell="W13" sqref="W13"/>
      <selection pane="bottomLeft" activeCell="A2" sqref="A2"/>
      <selection pane="topRight" activeCell="B1" sqref="B1"/>
    </sheetView>
  </sheetViews>
  <sheetFormatPr defaultColWidth="12.5703125" defaultRowHeight="15.75" customHeight="1"/>
  <sheetData>
    <row r="1" spans="1:26">
      <c r="A1" s="13" t="s">
        <v>29</v>
      </c>
      <c r="B1" s="13" t="s">
        <v>30</v>
      </c>
      <c r="C1" s="13" t="s">
        <v>31</v>
      </c>
      <c r="D1" s="13" t="s">
        <v>32</v>
      </c>
      <c r="E1" s="13" t="s">
        <v>33</v>
      </c>
      <c r="F1" s="13" t="s">
        <v>34</v>
      </c>
      <c r="G1" s="13" t="s">
        <v>35</v>
      </c>
      <c r="H1" s="13" t="s">
        <v>36</v>
      </c>
      <c r="I1" s="13" t="s">
        <v>37</v>
      </c>
      <c r="J1" s="13" t="s">
        <v>38</v>
      </c>
      <c r="K1" s="13" t="s">
        <v>39</v>
      </c>
      <c r="L1" s="13" t="s">
        <v>40</v>
      </c>
      <c r="M1" s="13" t="s">
        <v>41</v>
      </c>
      <c r="N1" s="13" t="s">
        <v>42</v>
      </c>
      <c r="O1" s="13" t="s">
        <v>43</v>
      </c>
      <c r="P1" s="13" t="s">
        <v>44</v>
      </c>
      <c r="Q1" s="13" t="s">
        <v>45</v>
      </c>
      <c r="R1" s="13" t="s">
        <v>46</v>
      </c>
      <c r="S1" s="13" t="s">
        <v>47</v>
      </c>
      <c r="T1" s="13" t="s">
        <v>48</v>
      </c>
      <c r="U1" s="14" t="s">
        <v>49</v>
      </c>
      <c r="V1" s="13"/>
      <c r="W1" s="13"/>
    </row>
    <row r="2" spans="1:26">
      <c r="A2" s="8">
        <v>39087</v>
      </c>
      <c r="B2" s="1">
        <v>10.15</v>
      </c>
      <c r="C2" s="1">
        <v>13.9971</v>
      </c>
      <c r="D2" s="1">
        <v>27.73</v>
      </c>
      <c r="E2" s="1">
        <v>0</v>
      </c>
      <c r="F2" s="3">
        <f>Interface!C8</f>
        <v>50000</v>
      </c>
      <c r="G2" s="3">
        <f>(Interface!C2-F2)/B2</f>
        <v>980295.56650246307</v>
      </c>
      <c r="H2" s="3">
        <f t="shared" ref="H2:H212" si="0">G2*B2</f>
        <v>9950000</v>
      </c>
      <c r="I2" s="15">
        <f t="shared" ref="I2:I212" si="1">F2*12/H2</f>
        <v>6.030150753768844E-2</v>
      </c>
      <c r="J2" s="16">
        <f>(Interface!C2*Interface!C5)/D2</f>
        <v>108186.08005769925</v>
      </c>
      <c r="K2" s="16">
        <f>((Interface!C2*Interface!C9)-F2)/C2</f>
        <v>496531.4243664759</v>
      </c>
      <c r="L2" s="17">
        <f t="shared" ref="L2:L212" si="2">J2*D2</f>
        <v>3000000</v>
      </c>
      <c r="M2" s="17">
        <f t="shared" ref="M2:M212" si="3">K2*C2</f>
        <v>6950000</v>
      </c>
      <c r="N2" s="15">
        <f t="shared" ref="N2:N212" si="4">L2/(L2+M2)</f>
        <v>0.30150753768844218</v>
      </c>
      <c r="O2" s="1">
        <f>IF(AND((N2-Interface!$C$5)&gt;Interface!$C$6,E2=1),1,0)</f>
        <v>0</v>
      </c>
      <c r="P2" s="16">
        <f t="shared" ref="P2:P212" si="5">R2/D2</f>
        <v>108186.08005769925</v>
      </c>
      <c r="Q2" s="16">
        <f t="shared" ref="Q2:Q212" si="6">S2/C2</f>
        <v>496531.4243664759</v>
      </c>
      <c r="R2" s="17">
        <f>IF(O2=1,Interface!$C$5*(L2+M2),L2)</f>
        <v>3000000</v>
      </c>
      <c r="S2" s="17">
        <f>IF(O2=1,Interface!$C$9*(L2+M2),M2)</f>
        <v>6950000</v>
      </c>
      <c r="T2" s="3">
        <f t="shared" ref="T2:T212" si="7">R2+S2</f>
        <v>9950000</v>
      </c>
      <c r="U2" s="15">
        <f t="shared" ref="U2:U212" si="8">F2*12/T2</f>
        <v>6.030150753768844E-2</v>
      </c>
    </row>
    <row r="3" spans="1:26">
      <c r="A3" s="8">
        <v>39118</v>
      </c>
      <c r="B3" s="1">
        <v>10.33</v>
      </c>
      <c r="C3" s="1">
        <v>14.0913</v>
      </c>
      <c r="D3" s="1">
        <v>27.53</v>
      </c>
      <c r="E3" s="1">
        <f t="shared" ref="E3:E212" si="9">IF(YEAR(A3)=YEAR(A2),0,1)</f>
        <v>0</v>
      </c>
      <c r="F3" s="3">
        <f>IF(E3=0,F2,F2*(1+Interface!$C$4))</f>
        <v>50000</v>
      </c>
      <c r="G3" s="3">
        <f t="shared" ref="G3:G212" si="10">G2-(F3/B3)</f>
        <v>975455.29544728401</v>
      </c>
      <c r="H3" s="3">
        <f t="shared" si="0"/>
        <v>10076453.201970443</v>
      </c>
      <c r="I3" s="15">
        <f t="shared" si="1"/>
        <v>5.9544761234307172E-2</v>
      </c>
      <c r="J3" s="16">
        <f t="shared" ref="J3:J212" si="11">P2</f>
        <v>108186.08005769925</v>
      </c>
      <c r="K3" s="16">
        <f t="shared" ref="K3:K212" si="12">Q2-(F3/C3)</f>
        <v>492983.13570609677</v>
      </c>
      <c r="L3" s="17">
        <f t="shared" si="2"/>
        <v>2978362.7839884604</v>
      </c>
      <c r="M3" s="17">
        <f t="shared" si="3"/>
        <v>6946773.2601753213</v>
      </c>
      <c r="N3" s="15">
        <f t="shared" si="4"/>
        <v>0.30008281707531947</v>
      </c>
      <c r="O3" s="1">
        <f>IF(AND((N3-Interface!$C$5)&gt;Interface!$C$6,E3=1),1,0)</f>
        <v>0</v>
      </c>
      <c r="P3" s="16">
        <f t="shared" si="5"/>
        <v>108186.08005769925</v>
      </c>
      <c r="Q3" s="16">
        <f t="shared" si="6"/>
        <v>492983.13570609677</v>
      </c>
      <c r="R3" s="17">
        <f>IF(O3=1,Interface!$C$5*(L3+M3),L3)</f>
        <v>2978362.7839884604</v>
      </c>
      <c r="S3" s="17">
        <f>IF(O3=1,Interface!$C$9*(L3+M3),M3)</f>
        <v>6946773.2601753213</v>
      </c>
      <c r="T3" s="3">
        <f t="shared" si="7"/>
        <v>9925136.0441637821</v>
      </c>
      <c r="U3" s="15">
        <f t="shared" si="8"/>
        <v>6.0452571867044017E-2</v>
      </c>
    </row>
    <row r="4" spans="1:26">
      <c r="A4" s="8">
        <v>39146</v>
      </c>
      <c r="B4" s="1">
        <v>9.76</v>
      </c>
      <c r="C4" s="1">
        <v>14.1297</v>
      </c>
      <c r="D4" s="1">
        <v>23.68</v>
      </c>
      <c r="E4" s="1">
        <f t="shared" si="9"/>
        <v>0</v>
      </c>
      <c r="F4" s="3">
        <f>IF(E4=0,F3,F3*(1+Interface!$C$4))</f>
        <v>50000</v>
      </c>
      <c r="G4" s="3">
        <f t="shared" si="10"/>
        <v>970332.34462761192</v>
      </c>
      <c r="H4" s="3">
        <f t="shared" si="0"/>
        <v>9470443.6835654918</v>
      </c>
      <c r="I4" s="15">
        <f t="shared" si="1"/>
        <v>6.3355004268829382E-2</v>
      </c>
      <c r="J4" s="16">
        <f t="shared" si="11"/>
        <v>108186.08005769925</v>
      </c>
      <c r="K4" s="16">
        <f t="shared" si="12"/>
        <v>489444.49015806674</v>
      </c>
      <c r="L4" s="17">
        <f t="shared" si="2"/>
        <v>2561846.3757663183</v>
      </c>
      <c r="M4" s="17">
        <f t="shared" si="3"/>
        <v>6915703.8125864351</v>
      </c>
      <c r="N4" s="15">
        <f t="shared" si="4"/>
        <v>0.27030681187155819</v>
      </c>
      <c r="O4" s="1">
        <f>IF(AND((N4-Interface!$C$5)&gt;Interface!$C$6,E4=1),1,0)</f>
        <v>0</v>
      </c>
      <c r="P4" s="16">
        <f t="shared" si="5"/>
        <v>108186.08005769925</v>
      </c>
      <c r="Q4" s="16">
        <f t="shared" si="6"/>
        <v>489444.49015806674</v>
      </c>
      <c r="R4" s="17">
        <f>IF(O4=1,Interface!$C$5*(L4+M4),L4)</f>
        <v>2561846.3757663183</v>
      </c>
      <c r="S4" s="17">
        <f>IF(O4=1,Interface!$C$9*(L4+M4),M4)</f>
        <v>6915703.8125864351</v>
      </c>
      <c r="T4" s="3">
        <f t="shared" si="7"/>
        <v>9477550.1883527525</v>
      </c>
      <c r="U4" s="15">
        <f t="shared" si="8"/>
        <v>6.3307499097958686E-2</v>
      </c>
    </row>
    <row r="5" spans="1:26">
      <c r="A5" s="8">
        <v>39177</v>
      </c>
      <c r="B5" s="1">
        <v>10.11</v>
      </c>
      <c r="C5" s="1">
        <v>14.251099999999999</v>
      </c>
      <c r="D5" s="1">
        <v>24.08</v>
      </c>
      <c r="E5" s="1">
        <f t="shared" si="9"/>
        <v>0</v>
      </c>
      <c r="F5" s="3">
        <f>IF(E5=0,F4,F4*(1+Interface!$C$4))</f>
        <v>50000</v>
      </c>
      <c r="G5" s="3">
        <f t="shared" si="10"/>
        <v>965386.74621020339</v>
      </c>
      <c r="H5" s="3">
        <f t="shared" si="0"/>
        <v>9760060.004185155</v>
      </c>
      <c r="I5" s="15">
        <f t="shared" si="1"/>
        <v>6.147503188942665E-2</v>
      </c>
      <c r="J5" s="16">
        <f t="shared" si="11"/>
        <v>108186.08005769925</v>
      </c>
      <c r="K5" s="16">
        <f t="shared" si="12"/>
        <v>485935.98905990587</v>
      </c>
      <c r="L5" s="17">
        <f t="shared" si="2"/>
        <v>2605120.8077893979</v>
      </c>
      <c r="M5" s="17">
        <f t="shared" si="3"/>
        <v>6925122.373691624</v>
      </c>
      <c r="N5" s="15">
        <f t="shared" si="4"/>
        <v>0.27335302553995855</v>
      </c>
      <c r="O5" s="1">
        <f>IF(AND((N5-Interface!$C$5)&gt;Interface!$C$6,E5=1),1,0)</f>
        <v>0</v>
      </c>
      <c r="P5" s="16">
        <f t="shared" si="5"/>
        <v>108186.08005769926</v>
      </c>
      <c r="Q5" s="16">
        <f t="shared" si="6"/>
        <v>485935.98905990587</v>
      </c>
      <c r="R5" s="17">
        <f>IF(O5=1,Interface!$C$5*(L5+M5),L5)</f>
        <v>2605120.8077893979</v>
      </c>
      <c r="S5" s="17">
        <f>IF(O5=1,Interface!$C$9*(L5+M5),M5)</f>
        <v>6925122.373691624</v>
      </c>
      <c r="T5" s="3">
        <f t="shared" si="7"/>
        <v>9530243.1814810224</v>
      </c>
      <c r="U5" s="15">
        <f t="shared" si="8"/>
        <v>6.2957470084909053E-2</v>
      </c>
      <c r="W5" s="20" t="s">
        <v>10</v>
      </c>
      <c r="X5" s="21"/>
      <c r="Y5" s="21"/>
      <c r="Z5" s="22"/>
    </row>
    <row r="6" spans="1:26">
      <c r="A6" s="18">
        <v>39207</v>
      </c>
      <c r="B6" s="1">
        <v>10.58</v>
      </c>
      <c r="C6" s="1">
        <v>14.361000000000001</v>
      </c>
      <c r="D6" s="1">
        <v>26.78</v>
      </c>
      <c r="E6" s="1">
        <f t="shared" si="9"/>
        <v>0</v>
      </c>
      <c r="F6" s="3">
        <f>IF(E6=0,F5,F5*(1+Interface!$C$4))</f>
        <v>50000</v>
      </c>
      <c r="G6" s="3">
        <f t="shared" si="10"/>
        <v>960660.84828959848</v>
      </c>
      <c r="H6" s="3">
        <f t="shared" si="0"/>
        <v>10163791.774903951</v>
      </c>
      <c r="I6" s="15">
        <f t="shared" si="1"/>
        <v>5.9033086596824741E-2</v>
      </c>
      <c r="J6" s="16">
        <f t="shared" si="11"/>
        <v>108186.08005769926</v>
      </c>
      <c r="K6" s="16">
        <f t="shared" si="12"/>
        <v>482454.33736434148</v>
      </c>
      <c r="L6" s="17">
        <f t="shared" si="2"/>
        <v>2897223.2239451865</v>
      </c>
      <c r="M6" s="17">
        <f t="shared" si="3"/>
        <v>6928526.7388893086</v>
      </c>
      <c r="N6" s="15">
        <f t="shared" si="4"/>
        <v>0.29486026358332107</v>
      </c>
      <c r="O6" s="1">
        <f>IF(AND((N6-Interface!$C$5)&gt;Interface!$C$6,E6=1),1,0)</f>
        <v>0</v>
      </c>
      <c r="P6" s="16">
        <f t="shared" si="5"/>
        <v>108186.08005769926</v>
      </c>
      <c r="Q6" s="16">
        <f t="shared" si="6"/>
        <v>482454.33736434148</v>
      </c>
      <c r="R6" s="17">
        <f>IF(O6=1,Interface!$C$5*(L6+M6),L6)</f>
        <v>2897223.2239451865</v>
      </c>
      <c r="S6" s="17">
        <f>IF(O6=1,Interface!$C$9*(L6+M6),M6)</f>
        <v>6928526.7388893086</v>
      </c>
      <c r="T6" s="3">
        <f t="shared" si="7"/>
        <v>9825749.9628344961</v>
      </c>
      <c r="U6" s="15">
        <f t="shared" si="8"/>
        <v>6.1064041143879692E-2</v>
      </c>
      <c r="W6" s="23" t="s">
        <v>11</v>
      </c>
      <c r="X6" s="24"/>
      <c r="Y6" s="24"/>
      <c r="Z6" s="25"/>
    </row>
    <row r="7" spans="1:26">
      <c r="A7" s="8">
        <v>39238</v>
      </c>
      <c r="B7" s="1">
        <v>10.82</v>
      </c>
      <c r="C7" s="1">
        <v>14.490500000000001</v>
      </c>
      <c r="D7" s="1">
        <v>28.29</v>
      </c>
      <c r="E7" s="1">
        <f t="shared" si="9"/>
        <v>0</v>
      </c>
      <c r="F7" s="3">
        <f>IF(E7=0,F6,F6*(1+Interface!$C$4))</f>
        <v>50000</v>
      </c>
      <c r="G7" s="3">
        <f t="shared" si="10"/>
        <v>956039.77620087389</v>
      </c>
      <c r="H7" s="3">
        <f t="shared" si="0"/>
        <v>10344350.378493456</v>
      </c>
      <c r="I7" s="15">
        <f t="shared" si="1"/>
        <v>5.8002675668008798E-2</v>
      </c>
      <c r="J7" s="16">
        <f t="shared" si="11"/>
        <v>108186.08005769926</v>
      </c>
      <c r="K7" s="16">
        <f t="shared" si="12"/>
        <v>479003.80080590665</v>
      </c>
      <c r="L7" s="17">
        <f t="shared" si="2"/>
        <v>3060584.2048323122</v>
      </c>
      <c r="M7" s="17">
        <f t="shared" si="3"/>
        <v>6941004.5755779911</v>
      </c>
      <c r="N7" s="15">
        <f t="shared" si="4"/>
        <v>0.30600980224531443</v>
      </c>
      <c r="O7" s="1">
        <f>IF(AND((N7-Interface!$C$5)&gt;Interface!$C$6,E7=1),1,0)</f>
        <v>0</v>
      </c>
      <c r="P7" s="16">
        <f t="shared" si="5"/>
        <v>108186.08005769926</v>
      </c>
      <c r="Q7" s="16">
        <f t="shared" si="6"/>
        <v>479003.80080590665</v>
      </c>
      <c r="R7" s="17">
        <f>IF(O7=1,Interface!$C$5*(L7+M7),L7)</f>
        <v>3060584.2048323122</v>
      </c>
      <c r="S7" s="17">
        <f>IF(O7=1,Interface!$C$9*(L7+M7),M7)</f>
        <v>6941004.5755779911</v>
      </c>
      <c r="T7" s="3">
        <f t="shared" si="7"/>
        <v>10001588.780410303</v>
      </c>
      <c r="U7" s="15">
        <f t="shared" si="8"/>
        <v>5.9990468831831512E-2</v>
      </c>
      <c r="W7" s="19" t="s">
        <v>14</v>
      </c>
      <c r="X7" s="19"/>
      <c r="Y7" s="19"/>
      <c r="Z7" s="19"/>
    </row>
    <row r="8" spans="1:26">
      <c r="A8" s="8">
        <v>39268</v>
      </c>
      <c r="B8" s="1">
        <v>10.94</v>
      </c>
      <c r="C8" s="1">
        <v>14.6211</v>
      </c>
      <c r="D8" s="1">
        <v>28.86</v>
      </c>
      <c r="E8" s="1">
        <f t="shared" si="9"/>
        <v>0</v>
      </c>
      <c r="F8" s="3">
        <f>IF(E8=0,F7,F7*(1+Interface!$C$4))</f>
        <v>50000</v>
      </c>
      <c r="G8" s="3">
        <f t="shared" si="10"/>
        <v>951469.39228862524</v>
      </c>
      <c r="H8" s="3">
        <f t="shared" si="0"/>
        <v>10409075.15163756</v>
      </c>
      <c r="I8" s="15">
        <f t="shared" si="1"/>
        <v>5.7642008656802496E-2</v>
      </c>
      <c r="J8" s="16">
        <f t="shared" si="11"/>
        <v>108186.08005769926</v>
      </c>
      <c r="K8" s="16">
        <f t="shared" si="12"/>
        <v>475584.08546301181</v>
      </c>
      <c r="L8" s="17">
        <f t="shared" si="2"/>
        <v>3122250.2704652008</v>
      </c>
      <c r="M8" s="17">
        <f t="shared" si="3"/>
        <v>6953562.4719632417</v>
      </c>
      <c r="N8" s="15">
        <f t="shared" si="4"/>
        <v>0.30987577382394715</v>
      </c>
      <c r="O8" s="1">
        <f>IF(AND((N8-Interface!$C$5)&gt;Interface!$C$6,E8=1),1,0)</f>
        <v>0</v>
      </c>
      <c r="P8" s="16">
        <f t="shared" si="5"/>
        <v>108186.08005769926</v>
      </c>
      <c r="Q8" s="16">
        <f t="shared" si="6"/>
        <v>475584.08546301181</v>
      </c>
      <c r="R8" s="17">
        <f>IF(O8=1,Interface!$C$5*(L8+M8),L8)</f>
        <v>3122250.2704652008</v>
      </c>
      <c r="S8" s="17">
        <f>IF(O8=1,Interface!$C$9*(L8+M8),M8)</f>
        <v>6953562.4719632417</v>
      </c>
      <c r="T8" s="3">
        <f t="shared" si="7"/>
        <v>10075812.742428442</v>
      </c>
      <c r="U8" s="15">
        <f t="shared" si="8"/>
        <v>5.9548546140942848E-2</v>
      </c>
      <c r="W8" s="26"/>
      <c r="X8" s="26"/>
      <c r="Y8" s="26"/>
      <c r="Z8" s="26"/>
    </row>
    <row r="9" spans="1:26">
      <c r="A9" s="8">
        <v>39299</v>
      </c>
      <c r="B9" s="1">
        <v>11.08</v>
      </c>
      <c r="C9" s="1">
        <v>14.7624</v>
      </c>
      <c r="D9" s="1">
        <v>28.02</v>
      </c>
      <c r="E9" s="1">
        <f t="shared" si="9"/>
        <v>0</v>
      </c>
      <c r="F9" s="3">
        <f>IF(E9=0,F8,F8*(1+Interface!$C$4))</f>
        <v>50000</v>
      </c>
      <c r="G9" s="3">
        <f t="shared" si="10"/>
        <v>946956.7569095639</v>
      </c>
      <c r="H9" s="3">
        <f t="shared" si="0"/>
        <v>10492280.866557969</v>
      </c>
      <c r="I9" s="15">
        <f t="shared" si="1"/>
        <v>5.7184896938127068E-2</v>
      </c>
      <c r="J9" s="16">
        <f t="shared" si="11"/>
        <v>108186.08005769926</v>
      </c>
      <c r="K9" s="16">
        <f t="shared" si="12"/>
        <v>472197.10231663997</v>
      </c>
      <c r="L9" s="17">
        <f t="shared" si="2"/>
        <v>3031373.9632167332</v>
      </c>
      <c r="M9" s="17">
        <f t="shared" si="3"/>
        <v>6970762.503239166</v>
      </c>
      <c r="N9" s="15">
        <f t="shared" si="4"/>
        <v>0.30307264586751365</v>
      </c>
      <c r="O9" s="1">
        <f>IF(AND((N9-Interface!$C$5)&gt;Interface!$C$6,E9=1),1,0)</f>
        <v>0</v>
      </c>
      <c r="P9" s="16">
        <f t="shared" si="5"/>
        <v>108186.08005769926</v>
      </c>
      <c r="Q9" s="16">
        <f t="shared" si="6"/>
        <v>472197.10231663997</v>
      </c>
      <c r="R9" s="17">
        <f>IF(O9=1,Interface!$C$5*(L9+M9),L9)</f>
        <v>3031373.9632167332</v>
      </c>
      <c r="S9" s="17">
        <f>IF(O9=1,Interface!$C$9*(L9+M9),M9)</f>
        <v>6970762.503239166</v>
      </c>
      <c r="T9" s="3">
        <f t="shared" si="7"/>
        <v>10002136.466455899</v>
      </c>
      <c r="U9" s="15">
        <f t="shared" si="8"/>
        <v>5.9987183939372968E-2</v>
      </c>
      <c r="W9" s="19" t="s">
        <v>18</v>
      </c>
      <c r="X9" s="19"/>
      <c r="Y9" s="19"/>
      <c r="Z9" s="19"/>
    </row>
    <row r="10" spans="1:26">
      <c r="A10" s="8">
        <v>39330</v>
      </c>
      <c r="B10" s="1">
        <v>11.29</v>
      </c>
      <c r="C10" s="1">
        <v>14.846</v>
      </c>
      <c r="D10" s="1">
        <v>27.9</v>
      </c>
      <c r="E10" s="1">
        <f t="shared" si="9"/>
        <v>0</v>
      </c>
      <c r="F10" s="3">
        <f>IF(E10=0,F9,F9*(1+Interface!$C$4))</f>
        <v>50000</v>
      </c>
      <c r="G10" s="3">
        <f t="shared" si="10"/>
        <v>942528.05894676491</v>
      </c>
      <c r="H10" s="3">
        <f t="shared" si="0"/>
        <v>10641141.785508975</v>
      </c>
      <c r="I10" s="15">
        <f t="shared" si="1"/>
        <v>5.6384926739447769E-2</v>
      </c>
      <c r="J10" s="16">
        <f t="shared" si="11"/>
        <v>108186.08005769926</v>
      </c>
      <c r="K10" s="16">
        <f t="shared" si="12"/>
        <v>468829.19176834414</v>
      </c>
      <c r="L10" s="17">
        <f t="shared" si="2"/>
        <v>3018391.6336098094</v>
      </c>
      <c r="M10" s="17">
        <f t="shared" si="3"/>
        <v>6960238.1809928371</v>
      </c>
      <c r="N10" s="15">
        <f t="shared" si="4"/>
        <v>0.30248558065484293</v>
      </c>
      <c r="O10" s="1">
        <f>IF(AND((N10-Interface!$C$5)&gt;Interface!$C$6,E10=1),1,0)</f>
        <v>0</v>
      </c>
      <c r="P10" s="16">
        <f t="shared" si="5"/>
        <v>108186.08005769926</v>
      </c>
      <c r="Q10" s="16">
        <f t="shared" si="6"/>
        <v>468829.19176834414</v>
      </c>
      <c r="R10" s="17">
        <f>IF(O10=1,Interface!$C$5*(L10+M10),L10)</f>
        <v>3018391.6336098094</v>
      </c>
      <c r="S10" s="17">
        <f>IF(O10=1,Interface!$C$9*(L10+M10),M10)</f>
        <v>6960238.1809928371</v>
      </c>
      <c r="T10" s="3">
        <f t="shared" si="7"/>
        <v>9978629.814602647</v>
      </c>
      <c r="U10" s="15">
        <f t="shared" si="8"/>
        <v>6.0128495710098873E-2</v>
      </c>
      <c r="W10" s="19"/>
      <c r="X10" s="19"/>
      <c r="Y10" s="19"/>
      <c r="Z10" s="19"/>
    </row>
    <row r="11" spans="1:26" ht="12.75">
      <c r="A11" s="8">
        <v>39360</v>
      </c>
      <c r="B11" s="1">
        <v>11.97</v>
      </c>
      <c r="C11" s="1">
        <v>14.9834</v>
      </c>
      <c r="D11" s="1">
        <v>29.99</v>
      </c>
      <c r="E11" s="1">
        <f t="shared" si="9"/>
        <v>0</v>
      </c>
      <c r="F11" s="3">
        <f>IF(E11=0,F10,F10*(1+Interface!$C$4))</f>
        <v>50000</v>
      </c>
      <c r="G11" s="3">
        <f t="shared" si="10"/>
        <v>938350.94950649759</v>
      </c>
      <c r="H11" s="3">
        <f t="shared" si="0"/>
        <v>11232060.865592776</v>
      </c>
      <c r="I11" s="15">
        <f t="shared" si="1"/>
        <v>5.3418513946802297E-2</v>
      </c>
      <c r="J11" s="16">
        <f t="shared" si="11"/>
        <v>108186.08005769926</v>
      </c>
      <c r="K11" s="16">
        <f t="shared" si="12"/>
        <v>465492.16545922874</v>
      </c>
      <c r="L11" s="17">
        <f t="shared" si="2"/>
        <v>3244500.5409304006</v>
      </c>
      <c r="M11" s="17">
        <f t="shared" si="3"/>
        <v>6974655.3119418081</v>
      </c>
      <c r="N11" s="15">
        <f t="shared" si="4"/>
        <v>0.31749203042230711</v>
      </c>
      <c r="O11" s="1">
        <f>IF(AND((N11-Interface!$C$5)&gt;Interface!$C$6,E11=1),1,0)</f>
        <v>0</v>
      </c>
      <c r="P11" s="16">
        <f t="shared" si="5"/>
        <v>108186.08005769926</v>
      </c>
      <c r="Q11" s="16">
        <f t="shared" si="6"/>
        <v>465492.16545922874</v>
      </c>
      <c r="R11" s="17">
        <f>IF(O11=1,Interface!$C$5*(L11+M11),L11)</f>
        <v>3244500.5409304006</v>
      </c>
      <c r="S11" s="17">
        <f>IF(O11=1,Interface!$C$9*(L11+M11),M11)</f>
        <v>6974655.3119418081</v>
      </c>
      <c r="T11" s="3">
        <f t="shared" si="7"/>
        <v>10219155.852872208</v>
      </c>
      <c r="U11" s="15">
        <f t="shared" si="8"/>
        <v>5.8713264445552353E-2</v>
      </c>
      <c r="W11" s="27" t="s">
        <v>22</v>
      </c>
      <c r="X11" s="27"/>
      <c r="Y11" s="27"/>
      <c r="Z11" s="27"/>
    </row>
    <row r="12" spans="1:26">
      <c r="A12" s="8">
        <v>39391</v>
      </c>
      <c r="B12" s="1">
        <v>12.29</v>
      </c>
      <c r="C12" s="1">
        <v>15.093500000000001</v>
      </c>
      <c r="D12" s="1">
        <v>31.13</v>
      </c>
      <c r="E12" s="1">
        <f t="shared" si="9"/>
        <v>0</v>
      </c>
      <c r="F12" s="3">
        <f>IF(E12=0,F11,F11*(1+Interface!$C$4))</f>
        <v>50000</v>
      </c>
      <c r="G12" s="3">
        <f t="shared" si="10"/>
        <v>934282.6012558873</v>
      </c>
      <c r="H12" s="3">
        <f t="shared" si="0"/>
        <v>11482333.169434855</v>
      </c>
      <c r="I12" s="15">
        <f t="shared" si="1"/>
        <v>5.2254188338408163E-2</v>
      </c>
      <c r="J12" s="16">
        <f t="shared" si="11"/>
        <v>108186.08005769926</v>
      </c>
      <c r="K12" s="16">
        <f t="shared" si="12"/>
        <v>462179.48119116633</v>
      </c>
      <c r="L12" s="17">
        <f t="shared" si="2"/>
        <v>3367832.6721961778</v>
      </c>
      <c r="M12" s="17">
        <f t="shared" si="3"/>
        <v>6975905.9993588692</v>
      </c>
      <c r="N12" s="15">
        <f t="shared" si="4"/>
        <v>0.32559143063596641</v>
      </c>
      <c r="O12" s="1">
        <f>IF(AND((N12-Interface!$C$5)&gt;Interface!$C$6,E12=1),1,0)</f>
        <v>0</v>
      </c>
      <c r="P12" s="16">
        <f t="shared" si="5"/>
        <v>108186.08005769926</v>
      </c>
      <c r="Q12" s="16">
        <f t="shared" si="6"/>
        <v>462179.48119116633</v>
      </c>
      <c r="R12" s="17">
        <f>IF(O12=1,Interface!$C$5*(L12+M12),L12)</f>
        <v>3367832.6721961778</v>
      </c>
      <c r="S12" s="17">
        <f>IF(O12=1,Interface!$C$9*(L12+M12),M12)</f>
        <v>6975905.9993588692</v>
      </c>
      <c r="T12" s="3">
        <f t="shared" si="7"/>
        <v>10343738.671555046</v>
      </c>
      <c r="U12" s="15">
        <f t="shared" si="8"/>
        <v>5.8006105824191113E-2</v>
      </c>
    </row>
    <row r="13" spans="1:26">
      <c r="A13" s="8">
        <v>39421</v>
      </c>
      <c r="B13" s="1">
        <v>12.6</v>
      </c>
      <c r="C13" s="1">
        <v>15.176</v>
      </c>
      <c r="D13" s="1">
        <v>33.86</v>
      </c>
      <c r="E13" s="1">
        <f t="shared" si="9"/>
        <v>0</v>
      </c>
      <c r="F13" s="3">
        <f>IF(E13=0,F12,F12*(1+Interface!$C$4))</f>
        <v>50000</v>
      </c>
      <c r="G13" s="3">
        <f t="shared" si="10"/>
        <v>930314.34728763334</v>
      </c>
      <c r="H13" s="3">
        <f t="shared" si="0"/>
        <v>11721960.77582418</v>
      </c>
      <c r="I13" s="15">
        <f t="shared" si="1"/>
        <v>5.1185975748823775E-2</v>
      </c>
      <c r="J13" s="16">
        <f t="shared" si="11"/>
        <v>108186.08005769926</v>
      </c>
      <c r="K13" s="16">
        <f t="shared" si="12"/>
        <v>458884.80538726546</v>
      </c>
      <c r="L13" s="17">
        <f t="shared" si="2"/>
        <v>3663180.6707536969</v>
      </c>
      <c r="M13" s="17">
        <f t="shared" si="3"/>
        <v>6964035.8065571403</v>
      </c>
      <c r="N13" s="15">
        <f t="shared" si="4"/>
        <v>0.34469803815275685</v>
      </c>
      <c r="O13" s="1">
        <f>IF(AND((N13-Interface!$C$5)&gt;Interface!$C$6,E13=1),1,0)</f>
        <v>0</v>
      </c>
      <c r="P13" s="16">
        <f t="shared" si="5"/>
        <v>108186.08005769926</v>
      </c>
      <c r="Q13" s="16">
        <f t="shared" si="6"/>
        <v>458884.80538726546</v>
      </c>
      <c r="R13" s="17">
        <f>IF(O13=1,Interface!$C$5*(L13+M13),L13)</f>
        <v>3663180.6707536969</v>
      </c>
      <c r="S13" s="17">
        <f>IF(O13=1,Interface!$C$9*(L13+M13),M13)</f>
        <v>6964035.8065571403</v>
      </c>
      <c r="T13" s="3">
        <f t="shared" si="7"/>
        <v>10627216.477310836</v>
      </c>
      <c r="U13" s="15">
        <f t="shared" si="8"/>
        <v>5.6458810383791767E-2</v>
      </c>
    </row>
    <row r="14" spans="1:26">
      <c r="A14" s="8">
        <v>39452</v>
      </c>
      <c r="B14" s="1">
        <v>13.16</v>
      </c>
      <c r="C14" s="1">
        <v>15.338200000000001</v>
      </c>
      <c r="D14" s="1">
        <v>39.020000000000003</v>
      </c>
      <c r="E14" s="1">
        <f t="shared" si="9"/>
        <v>1</v>
      </c>
      <c r="F14" s="3">
        <f>IF(E14=0,F13,F13*(1+Interface!$C$4))</f>
        <v>53000</v>
      </c>
      <c r="G14" s="3">
        <f t="shared" si="10"/>
        <v>926286.99166453304</v>
      </c>
      <c r="H14" s="3">
        <f t="shared" si="0"/>
        <v>12189936.810305255</v>
      </c>
      <c r="I14" s="15">
        <f t="shared" si="1"/>
        <v>5.2174183500469977E-2</v>
      </c>
      <c r="J14" s="16">
        <f t="shared" si="11"/>
        <v>108186.08005769926</v>
      </c>
      <c r="K14" s="16">
        <f t="shared" si="12"/>
        <v>455429.38036998833</v>
      </c>
      <c r="L14" s="17">
        <f t="shared" si="2"/>
        <v>4221420.8438514257</v>
      </c>
      <c r="M14" s="17">
        <f t="shared" si="3"/>
        <v>6985466.9219909552</v>
      </c>
      <c r="N14" s="15">
        <f t="shared" si="4"/>
        <v>0.37668092445058199</v>
      </c>
      <c r="O14" s="1">
        <f>IF(AND((N14-Interface!$C$5)&gt;Interface!$C$6,E14=1),1,0)</f>
        <v>1</v>
      </c>
      <c r="P14" s="16">
        <f t="shared" si="5"/>
        <v>86162.642997250485</v>
      </c>
      <c r="Q14" s="16">
        <f t="shared" si="6"/>
        <v>511456.45747803955</v>
      </c>
      <c r="R14" s="1">
        <f>IF(O14=1,Interface!$C$5*(L14+M14),L14)</f>
        <v>3362066.3297527144</v>
      </c>
      <c r="S14" s="1">
        <f>IF(O14=1,Interface!$C$9*(L14+M14),M14)</f>
        <v>7844821.4360896666</v>
      </c>
      <c r="T14" s="3">
        <f t="shared" si="7"/>
        <v>11206887.765842382</v>
      </c>
      <c r="U14" s="15">
        <f t="shared" si="8"/>
        <v>5.6750813721760704E-2</v>
      </c>
    </row>
    <row r="15" spans="1:26">
      <c r="A15" s="8">
        <v>39483</v>
      </c>
      <c r="B15" s="1">
        <v>12.16</v>
      </c>
      <c r="C15" s="1">
        <v>15.4498</v>
      </c>
      <c r="D15" s="1">
        <v>31.51</v>
      </c>
      <c r="E15" s="1">
        <f t="shared" si="9"/>
        <v>0</v>
      </c>
      <c r="F15" s="3">
        <f>IF(E15=0,F14,F14*(1+Interface!$C$4))</f>
        <v>53000</v>
      </c>
      <c r="G15" s="3">
        <f t="shared" si="10"/>
        <v>921928.43903295405</v>
      </c>
      <c r="H15" s="3">
        <f t="shared" si="0"/>
        <v>11210649.818640722</v>
      </c>
      <c r="I15" s="15">
        <f t="shared" si="1"/>
        <v>5.6731769370092971E-2</v>
      </c>
      <c r="J15" s="16">
        <f t="shared" si="11"/>
        <v>86162.642997250485</v>
      </c>
      <c r="K15" s="16">
        <f t="shared" si="12"/>
        <v>508025.99235874997</v>
      </c>
      <c r="L15" s="17">
        <f t="shared" si="2"/>
        <v>2714984.8808433628</v>
      </c>
      <c r="M15" s="17">
        <f t="shared" si="3"/>
        <v>7848899.976744215</v>
      </c>
      <c r="N15" s="15">
        <f t="shared" si="4"/>
        <v>0.25700629242407047</v>
      </c>
      <c r="O15" s="1">
        <f>IF(AND((N15-Interface!$C$5)&gt;Interface!$C$6,E15=1),1,0)</f>
        <v>0</v>
      </c>
      <c r="P15" s="16">
        <f t="shared" si="5"/>
        <v>86162.642997250485</v>
      </c>
      <c r="Q15" s="16">
        <f t="shared" si="6"/>
        <v>508025.99235874997</v>
      </c>
      <c r="R15" s="17">
        <f>IF(O15=1,Interface!$C$5*(L15+M15),L15)</f>
        <v>2714984.8808433628</v>
      </c>
      <c r="S15" s="17">
        <f>IF(O15=1,Interface!$C$9*(L15+M15),M15)</f>
        <v>7848899.976744215</v>
      </c>
      <c r="T15" s="3">
        <f t="shared" si="7"/>
        <v>10563884.857587578</v>
      </c>
      <c r="U15" s="15">
        <f t="shared" si="8"/>
        <v>6.020512421083319E-2</v>
      </c>
    </row>
    <row r="16" spans="1:26">
      <c r="A16" s="8">
        <v>39512</v>
      </c>
      <c r="B16" s="1">
        <v>10.99</v>
      </c>
      <c r="C16" s="1">
        <v>15.479699999999999</v>
      </c>
      <c r="D16" s="1">
        <v>28.58</v>
      </c>
      <c r="E16" s="1">
        <f t="shared" si="9"/>
        <v>0</v>
      </c>
      <c r="F16" s="3">
        <f>IF(E16=0,F15,F15*(1+Interface!$C$4))</f>
        <v>53000</v>
      </c>
      <c r="G16" s="3">
        <f t="shared" si="10"/>
        <v>917105.87306389131</v>
      </c>
      <c r="H16" s="3">
        <f t="shared" si="0"/>
        <v>10078993.544972166</v>
      </c>
      <c r="I16" s="15">
        <f t="shared" si="1"/>
        <v>6.3101538577456873E-2</v>
      </c>
      <c r="J16" s="16">
        <f t="shared" si="11"/>
        <v>86162.642997250485</v>
      </c>
      <c r="K16" s="16">
        <f t="shared" si="12"/>
        <v>504602.15339546255</v>
      </c>
      <c r="L16" s="17">
        <f t="shared" si="2"/>
        <v>2462528.3368614186</v>
      </c>
      <c r="M16" s="17">
        <f t="shared" si="3"/>
        <v>7811089.9539157413</v>
      </c>
      <c r="N16" s="15">
        <f t="shared" si="4"/>
        <v>0.23969435764146321</v>
      </c>
      <c r="O16" s="1">
        <f>IF(AND((N16-Interface!$C$5)&gt;Interface!$C$6,E16=1),1,0)</f>
        <v>0</v>
      </c>
      <c r="P16" s="16">
        <f t="shared" si="5"/>
        <v>86162.642997250485</v>
      </c>
      <c r="Q16" s="16">
        <f t="shared" si="6"/>
        <v>504602.15339546255</v>
      </c>
      <c r="R16" s="17">
        <f>IF(O16=1,Interface!$C$5*(L16+M16),L16)</f>
        <v>2462528.3368614186</v>
      </c>
      <c r="S16" s="17">
        <f>IF(O16=1,Interface!$C$9*(L16+M16),M16)</f>
        <v>7811089.9539157413</v>
      </c>
      <c r="T16" s="3">
        <f t="shared" si="7"/>
        <v>10273618.29077716</v>
      </c>
      <c r="U16" s="15">
        <f t="shared" si="8"/>
        <v>6.1906134917524662E-2</v>
      </c>
    </row>
    <row r="17" spans="1:21">
      <c r="A17" s="8">
        <v>39543</v>
      </c>
      <c r="B17" s="1">
        <v>10.28</v>
      </c>
      <c r="C17" s="1">
        <v>15.505599999999999</v>
      </c>
      <c r="D17" s="1">
        <v>25.88</v>
      </c>
      <c r="E17" s="1">
        <f t="shared" si="9"/>
        <v>0</v>
      </c>
      <c r="F17" s="3">
        <f>IF(E17=0,F16,F16*(1+Interface!$C$4))</f>
        <v>53000</v>
      </c>
      <c r="G17" s="3">
        <f t="shared" si="10"/>
        <v>911950.23104054504</v>
      </c>
      <c r="H17" s="3">
        <f t="shared" si="0"/>
        <v>9374848.3750968017</v>
      </c>
      <c r="I17" s="15">
        <f t="shared" si="1"/>
        <v>6.7841097215978474E-2</v>
      </c>
      <c r="J17" s="16">
        <f t="shared" si="11"/>
        <v>86162.642997250485</v>
      </c>
      <c r="K17" s="16">
        <f t="shared" si="12"/>
        <v>501184.03349039599</v>
      </c>
      <c r="L17" s="17">
        <f t="shared" si="2"/>
        <v>2229889.2007688424</v>
      </c>
      <c r="M17" s="17">
        <f t="shared" si="3"/>
        <v>7771159.1496886835</v>
      </c>
      <c r="N17" s="15">
        <f t="shared" si="4"/>
        <v>0.22296554547372324</v>
      </c>
      <c r="O17" s="1">
        <f>IF(AND((N17-Interface!$C$5)&gt;Interface!$C$6,E17=1),1,0)</f>
        <v>0</v>
      </c>
      <c r="P17" s="16">
        <f t="shared" si="5"/>
        <v>86162.642997250485</v>
      </c>
      <c r="Q17" s="16">
        <f t="shared" si="6"/>
        <v>501184.03349039599</v>
      </c>
      <c r="R17" s="17">
        <f>IF(O17=1,Interface!$C$5*(L17+M17),L17)</f>
        <v>2229889.2007688424</v>
      </c>
      <c r="S17" s="17">
        <f>IF(O17=1,Interface!$C$9*(L17+M17),M17)</f>
        <v>7771159.1496886835</v>
      </c>
      <c r="T17" s="3">
        <f t="shared" si="7"/>
        <v>10001048.350457527</v>
      </c>
      <c r="U17" s="15">
        <f t="shared" si="8"/>
        <v>6.3593333190005458E-2</v>
      </c>
    </row>
    <row r="18" spans="1:21">
      <c r="A18" s="18">
        <v>39573</v>
      </c>
      <c r="B18" s="1">
        <v>11.5</v>
      </c>
      <c r="C18" s="1">
        <v>15.6564</v>
      </c>
      <c r="D18" s="1">
        <v>29.58</v>
      </c>
      <c r="E18" s="1">
        <f t="shared" si="9"/>
        <v>0</v>
      </c>
      <c r="F18" s="3">
        <f>IF(E18=0,F17,F17*(1+Interface!$C$4))</f>
        <v>53000</v>
      </c>
      <c r="G18" s="3">
        <f t="shared" si="10"/>
        <v>907341.53538837109</v>
      </c>
      <c r="H18" s="3">
        <f t="shared" si="0"/>
        <v>10434427.656966267</v>
      </c>
      <c r="I18" s="15">
        <f t="shared" si="1"/>
        <v>6.0952073358368782E-2</v>
      </c>
      <c r="J18" s="16">
        <f t="shared" si="11"/>
        <v>86162.642997250485</v>
      </c>
      <c r="K18" s="16">
        <f t="shared" si="12"/>
        <v>497798.83638250403</v>
      </c>
      <c r="L18" s="17">
        <f t="shared" si="2"/>
        <v>2548690.979858669</v>
      </c>
      <c r="M18" s="17">
        <f t="shared" si="3"/>
        <v>7793737.7019390361</v>
      </c>
      <c r="N18" s="15">
        <f t="shared" si="4"/>
        <v>0.24643060718845192</v>
      </c>
      <c r="O18" s="1">
        <f>IF(AND((N18-Interface!$C$5)&gt;Interface!$C$6,E18=1),1,0)</f>
        <v>0</v>
      </c>
      <c r="P18" s="16">
        <f t="shared" si="5"/>
        <v>86162.642997250485</v>
      </c>
      <c r="Q18" s="16">
        <f t="shared" si="6"/>
        <v>497798.83638250403</v>
      </c>
      <c r="R18" s="17">
        <f>IF(O18=1,Interface!$C$5*(L18+M18),L18)</f>
        <v>2548690.979858669</v>
      </c>
      <c r="S18" s="17">
        <f>IF(O18=1,Interface!$C$9*(L18+M18),M18)</f>
        <v>7793737.7019390361</v>
      </c>
      <c r="T18" s="3">
        <f t="shared" si="7"/>
        <v>10342428.681797706</v>
      </c>
      <c r="U18" s="15">
        <f t="shared" si="8"/>
        <v>6.1494260155676647E-2</v>
      </c>
    </row>
    <row r="19" spans="1:21">
      <c r="A19" s="8">
        <v>39604</v>
      </c>
      <c r="B19" s="1">
        <v>10.69</v>
      </c>
      <c r="C19" s="1">
        <v>15.731400000000001</v>
      </c>
      <c r="D19" s="1">
        <v>26.29</v>
      </c>
      <c r="E19" s="1">
        <f t="shared" si="9"/>
        <v>0</v>
      </c>
      <c r="F19" s="3">
        <f>IF(E19=0,F18,F18*(1+Interface!$C$4))</f>
        <v>53000</v>
      </c>
      <c r="G19" s="3">
        <f t="shared" si="10"/>
        <v>902383.63080464804</v>
      </c>
      <c r="H19" s="3">
        <f t="shared" si="0"/>
        <v>9646481.0133016873</v>
      </c>
      <c r="I19" s="15">
        <f t="shared" si="1"/>
        <v>6.5930778189788528E-2</v>
      </c>
      <c r="J19" s="16">
        <f t="shared" si="11"/>
        <v>86162.642997250485</v>
      </c>
      <c r="K19" s="16">
        <f t="shared" si="12"/>
        <v>494429.7783202845</v>
      </c>
      <c r="L19" s="17">
        <f t="shared" si="2"/>
        <v>2265215.8843977153</v>
      </c>
      <c r="M19" s="17">
        <f t="shared" si="3"/>
        <v>7778072.6146677239</v>
      </c>
      <c r="N19" s="15">
        <f t="shared" si="4"/>
        <v>0.22554523696182788</v>
      </c>
      <c r="O19" s="1">
        <f>IF(AND((N19-Interface!$C$5)&gt;Interface!$C$6,E19=1),1,0)</f>
        <v>0</v>
      </c>
      <c r="P19" s="16">
        <f t="shared" si="5"/>
        <v>86162.642997250485</v>
      </c>
      <c r="Q19" s="16">
        <f t="shared" si="6"/>
        <v>494429.7783202845</v>
      </c>
      <c r="R19" s="17">
        <f>IF(O19=1,Interface!$C$5*(L19+M19),L19)</f>
        <v>2265215.8843977153</v>
      </c>
      <c r="S19" s="17">
        <f>IF(O19=1,Interface!$C$9*(L19+M19),M19)</f>
        <v>7778072.6146677239</v>
      </c>
      <c r="T19" s="3">
        <f t="shared" si="7"/>
        <v>10043288.49906544</v>
      </c>
      <c r="U19" s="15">
        <f t="shared" si="8"/>
        <v>6.3325871805751846E-2</v>
      </c>
    </row>
    <row r="20" spans="1:21">
      <c r="A20" s="8">
        <v>39634</v>
      </c>
      <c r="B20" s="1">
        <v>9.68</v>
      </c>
      <c r="C20" s="1">
        <v>15.7568</v>
      </c>
      <c r="D20" s="1">
        <v>23.42</v>
      </c>
      <c r="E20" s="1">
        <f t="shared" si="9"/>
        <v>0</v>
      </c>
      <c r="F20" s="3">
        <f>IF(E20=0,F19,F19*(1+Interface!$C$4))</f>
        <v>53000</v>
      </c>
      <c r="G20" s="3">
        <f t="shared" si="10"/>
        <v>896908.42419307784</v>
      </c>
      <c r="H20" s="3">
        <f t="shared" si="0"/>
        <v>8682073.5461889934</v>
      </c>
      <c r="I20" s="15">
        <f t="shared" si="1"/>
        <v>7.3254389820179872E-2</v>
      </c>
      <c r="J20" s="16">
        <f t="shared" si="11"/>
        <v>86162.642997250485</v>
      </c>
      <c r="K20" s="16">
        <f t="shared" si="12"/>
        <v>491066.15118787182</v>
      </c>
      <c r="L20" s="17">
        <f t="shared" si="2"/>
        <v>2017929.0989956064</v>
      </c>
      <c r="M20" s="17">
        <f t="shared" si="3"/>
        <v>7737631.1310370583</v>
      </c>
      <c r="N20" s="15">
        <f t="shared" si="4"/>
        <v>0.20684912515668513</v>
      </c>
      <c r="O20" s="1">
        <f>IF(AND((N20-Interface!$C$5)&gt;Interface!$C$6,E20=1),1,0)</f>
        <v>0</v>
      </c>
      <c r="P20" s="16">
        <f t="shared" si="5"/>
        <v>86162.642997250485</v>
      </c>
      <c r="Q20" s="16">
        <f t="shared" si="6"/>
        <v>491066.15118787182</v>
      </c>
      <c r="R20" s="17">
        <f>IF(O20=1,Interface!$C$5*(L20+M20),L20)</f>
        <v>2017929.0989956064</v>
      </c>
      <c r="S20" s="17">
        <f>IF(O20=1,Interface!$C$9*(L20+M20),M20)</f>
        <v>7737631.1310370583</v>
      </c>
      <c r="T20" s="3">
        <f t="shared" si="7"/>
        <v>9755560.2300326638</v>
      </c>
      <c r="U20" s="15">
        <f t="shared" si="8"/>
        <v>6.5193590629686521E-2</v>
      </c>
    </row>
    <row r="21" spans="1:21">
      <c r="A21" s="8">
        <v>39665</v>
      </c>
      <c r="B21" s="1">
        <v>10.39</v>
      </c>
      <c r="C21" s="1">
        <v>15.8658</v>
      </c>
      <c r="D21" s="1">
        <v>25.68</v>
      </c>
      <c r="E21" s="1">
        <f t="shared" si="9"/>
        <v>0</v>
      </c>
      <c r="F21" s="3">
        <f>IF(E21=0,F20,F20*(1+Interface!$C$4))</f>
        <v>53000</v>
      </c>
      <c r="G21" s="3">
        <f t="shared" si="10"/>
        <v>891807.36548277945</v>
      </c>
      <c r="H21" s="3">
        <f t="shared" si="0"/>
        <v>9265878.5273660794</v>
      </c>
      <c r="I21" s="15">
        <f t="shared" si="1"/>
        <v>6.8638931335180092E-2</v>
      </c>
      <c r="J21" s="16">
        <f t="shared" si="11"/>
        <v>86162.642997250485</v>
      </c>
      <c r="K21" s="16">
        <f t="shared" si="12"/>
        <v>487725.63258811639</v>
      </c>
      <c r="L21" s="17">
        <f t="shared" si="2"/>
        <v>2212656.6721693925</v>
      </c>
      <c r="M21" s="17">
        <f t="shared" si="3"/>
        <v>7738157.3415165376</v>
      </c>
      <c r="N21" s="15">
        <f t="shared" si="4"/>
        <v>0.22235936367881037</v>
      </c>
      <c r="O21" s="1">
        <f>IF(AND((N21-Interface!$C$5)&gt;Interface!$C$6,E21=1),1,0)</f>
        <v>0</v>
      </c>
      <c r="P21" s="16">
        <f t="shared" si="5"/>
        <v>86162.642997250485</v>
      </c>
      <c r="Q21" s="16">
        <f t="shared" si="6"/>
        <v>487725.63258811639</v>
      </c>
      <c r="R21" s="17">
        <f>IF(O21=1,Interface!$C$5*(L21+M21),L21)</f>
        <v>2212656.6721693925</v>
      </c>
      <c r="S21" s="17">
        <f>IF(O21=1,Interface!$C$9*(L21+M21),M21)</f>
        <v>7738157.3415165376</v>
      </c>
      <c r="T21" s="3">
        <f t="shared" si="7"/>
        <v>9950814.0136859305</v>
      </c>
      <c r="U21" s="15">
        <f t="shared" si="8"/>
        <v>6.3914369128522788E-2</v>
      </c>
    </row>
    <row r="22" spans="1:21">
      <c r="A22" s="8">
        <v>39696</v>
      </c>
      <c r="B22" s="1">
        <v>10.19</v>
      </c>
      <c r="C22" s="1">
        <v>15.9899</v>
      </c>
      <c r="D22" s="1">
        <v>25.87</v>
      </c>
      <c r="E22" s="1">
        <f t="shared" si="9"/>
        <v>0</v>
      </c>
      <c r="F22" s="3">
        <f>IF(E22=0,F21,F21*(1+Interface!$C$4))</f>
        <v>53000</v>
      </c>
      <c r="G22" s="3">
        <f t="shared" si="10"/>
        <v>886606.18785765674</v>
      </c>
      <c r="H22" s="3">
        <f t="shared" si="0"/>
        <v>9034517.0542695224</v>
      </c>
      <c r="I22" s="15">
        <f t="shared" si="1"/>
        <v>7.0396679333228976E-2</v>
      </c>
      <c r="J22" s="16">
        <f t="shared" si="11"/>
        <v>86162.642997250485</v>
      </c>
      <c r="K22" s="16">
        <f t="shared" si="12"/>
        <v>484411.04025170405</v>
      </c>
      <c r="L22" s="17">
        <f t="shared" si="2"/>
        <v>2229027.5743388701</v>
      </c>
      <c r="M22" s="17">
        <f t="shared" si="3"/>
        <v>7745684.0925207231</v>
      </c>
      <c r="N22" s="15">
        <f t="shared" si="4"/>
        <v>0.22346787042924621</v>
      </c>
      <c r="O22" s="1">
        <f>IF(AND((N22-Interface!$C$5)&gt;Interface!$C$6,E22=1),1,0)</f>
        <v>0</v>
      </c>
      <c r="P22" s="16">
        <f t="shared" si="5"/>
        <v>86162.642997250485</v>
      </c>
      <c r="Q22" s="16">
        <f t="shared" si="6"/>
        <v>484411.04025170405</v>
      </c>
      <c r="R22" s="17">
        <f>IF(O22=1,Interface!$C$5*(L22+M22),L22)</f>
        <v>2229027.5743388701</v>
      </c>
      <c r="S22" s="17">
        <f>IF(O22=1,Interface!$C$9*(L22+M22),M22)</f>
        <v>7745684.0925207231</v>
      </c>
      <c r="T22" s="3">
        <f t="shared" si="7"/>
        <v>9974711.6668595932</v>
      </c>
      <c r="U22" s="15">
        <f t="shared" si="8"/>
        <v>6.3761241551780742E-2</v>
      </c>
    </row>
    <row r="23" spans="1:21">
      <c r="A23" s="8">
        <v>39726</v>
      </c>
      <c r="B23" s="1">
        <v>9.14</v>
      </c>
      <c r="C23" s="1">
        <v>16.130800000000001</v>
      </c>
      <c r="D23" s="1">
        <v>21.63</v>
      </c>
      <c r="E23" s="1">
        <f t="shared" si="9"/>
        <v>0</v>
      </c>
      <c r="F23" s="3">
        <f>IF(E23=0,F22,F22*(1+Interface!$C$4))</f>
        <v>53000</v>
      </c>
      <c r="G23" s="3">
        <f t="shared" si="10"/>
        <v>880807.50076794124</v>
      </c>
      <c r="H23" s="3">
        <f t="shared" si="0"/>
        <v>8050580.5570189832</v>
      </c>
      <c r="I23" s="15">
        <f t="shared" si="1"/>
        <v>7.9000513751209742E-2</v>
      </c>
      <c r="J23" s="16">
        <f t="shared" si="11"/>
        <v>86162.642997250485</v>
      </c>
      <c r="K23" s="16">
        <f t="shared" si="12"/>
        <v>481125.40035783639</v>
      </c>
      <c r="L23" s="17">
        <f t="shared" si="2"/>
        <v>1863697.9680305279</v>
      </c>
      <c r="M23" s="17">
        <f t="shared" si="3"/>
        <v>7760937.6080921879</v>
      </c>
      <c r="N23" s="15">
        <f t="shared" si="4"/>
        <v>0.19363828929316393</v>
      </c>
      <c r="O23" s="1">
        <f>IF(AND((N23-Interface!$C$5)&gt;Interface!$C$6,E23=1),1,0)</f>
        <v>0</v>
      </c>
      <c r="P23" s="16">
        <f t="shared" si="5"/>
        <v>86162.642997250485</v>
      </c>
      <c r="Q23" s="16">
        <f t="shared" si="6"/>
        <v>481125.40035783639</v>
      </c>
      <c r="R23" s="17">
        <f>IF(O23=1,Interface!$C$5*(L23+M23),L23)</f>
        <v>1863697.9680305279</v>
      </c>
      <c r="S23" s="17">
        <f>IF(O23=1,Interface!$C$9*(L23+M23),M23)</f>
        <v>7760937.6080921879</v>
      </c>
      <c r="T23" s="3">
        <f t="shared" si="7"/>
        <v>9624635.5761227161</v>
      </c>
      <c r="U23" s="15">
        <f t="shared" si="8"/>
        <v>6.6080424029541548E-2</v>
      </c>
    </row>
    <row r="24" spans="1:21">
      <c r="A24" s="8">
        <v>39757</v>
      </c>
      <c r="B24" s="1">
        <v>8.16</v>
      </c>
      <c r="C24" s="1">
        <v>16.127199999999998</v>
      </c>
      <c r="D24" s="1">
        <v>16.989999999999998</v>
      </c>
      <c r="E24" s="1">
        <f t="shared" si="9"/>
        <v>0</v>
      </c>
      <c r="F24" s="3">
        <f>IF(E24=0,F23,F23*(1+Interface!$C$4))</f>
        <v>53000</v>
      </c>
      <c r="G24" s="3">
        <f t="shared" si="10"/>
        <v>874312.40272872557</v>
      </c>
      <c r="H24" s="3">
        <f t="shared" si="0"/>
        <v>7134389.2062664004</v>
      </c>
      <c r="I24" s="15">
        <f t="shared" si="1"/>
        <v>8.9145683198973424E-2</v>
      </c>
      <c r="J24" s="16">
        <f t="shared" si="11"/>
        <v>86162.642997250485</v>
      </c>
      <c r="K24" s="16">
        <f t="shared" si="12"/>
        <v>477839.02702582587</v>
      </c>
      <c r="L24" s="17">
        <f t="shared" si="2"/>
        <v>1463903.3045232857</v>
      </c>
      <c r="M24" s="17">
        <f t="shared" si="3"/>
        <v>7706205.5566508984</v>
      </c>
      <c r="N24" s="15">
        <f t="shared" si="4"/>
        <v>0.1596385960826904</v>
      </c>
      <c r="O24" s="1">
        <f>IF(AND((N24-Interface!$C$5)&gt;Interface!$C$6,E24=1),1,0)</f>
        <v>0</v>
      </c>
      <c r="P24" s="16">
        <f t="shared" si="5"/>
        <v>86162.642997250485</v>
      </c>
      <c r="Q24" s="16">
        <f t="shared" si="6"/>
        <v>477839.02702582587</v>
      </c>
      <c r="R24" s="17">
        <f>IF(O24=1,Interface!$C$5*(L24+M24),L24)</f>
        <v>1463903.3045232857</v>
      </c>
      <c r="S24" s="17">
        <f>IF(O24=1,Interface!$C$9*(L24+M24),M24)</f>
        <v>7706205.5566508984</v>
      </c>
      <c r="T24" s="3">
        <f t="shared" si="7"/>
        <v>9170108.8611741848</v>
      </c>
      <c r="U24" s="15">
        <f t="shared" si="8"/>
        <v>6.9355774247434998E-2</v>
      </c>
    </row>
    <row r="25" spans="1:21">
      <c r="A25" s="8">
        <v>39787</v>
      </c>
      <c r="B25" s="1">
        <v>7.72</v>
      </c>
      <c r="C25" s="1">
        <v>16.971800000000002</v>
      </c>
      <c r="D25" s="1">
        <v>15.51</v>
      </c>
      <c r="E25" s="1">
        <f t="shared" si="9"/>
        <v>0</v>
      </c>
      <c r="F25" s="3">
        <f>IF(E25=0,F24,F24*(1+Interface!$C$4))</f>
        <v>53000</v>
      </c>
      <c r="G25" s="3">
        <f t="shared" si="10"/>
        <v>867447.11775463226</v>
      </c>
      <c r="H25" s="3">
        <f t="shared" si="0"/>
        <v>6696691.7490657605</v>
      </c>
      <c r="I25" s="15">
        <f t="shared" si="1"/>
        <v>9.497226747650836E-2</v>
      </c>
      <c r="J25" s="16">
        <f t="shared" si="11"/>
        <v>86162.642997250485</v>
      </c>
      <c r="K25" s="16">
        <f t="shared" si="12"/>
        <v>474716.19974763499</v>
      </c>
      <c r="L25" s="17">
        <f t="shared" si="2"/>
        <v>1336382.592887355</v>
      </c>
      <c r="M25" s="17">
        <f t="shared" si="3"/>
        <v>8056788.398876912</v>
      </c>
      <c r="N25" s="15">
        <f t="shared" si="4"/>
        <v>0.14227171996113636</v>
      </c>
      <c r="O25" s="1">
        <f>IF(AND((N25-Interface!$C$5)&gt;Interface!$C$6,E25=1),1,0)</f>
        <v>0</v>
      </c>
      <c r="P25" s="16">
        <f t="shared" si="5"/>
        <v>86162.642997250485</v>
      </c>
      <c r="Q25" s="16">
        <f t="shared" si="6"/>
        <v>474716.19974763499</v>
      </c>
      <c r="R25" s="17">
        <f>IF(O25=1,Interface!$C$5*(L25+M25),L25)</f>
        <v>1336382.592887355</v>
      </c>
      <c r="S25" s="17">
        <f>IF(O25=1,Interface!$C$9*(L25+M25),M25)</f>
        <v>8056788.398876912</v>
      </c>
      <c r="T25" s="3">
        <f t="shared" si="7"/>
        <v>9393170.991764266</v>
      </c>
      <c r="U25" s="15">
        <f t="shared" si="8"/>
        <v>6.7708764224310547E-2</v>
      </c>
    </row>
    <row r="26" spans="1:21">
      <c r="A26" s="8">
        <v>39818</v>
      </c>
      <c r="B26" s="1">
        <v>8.4700000000000006</v>
      </c>
      <c r="C26" s="1">
        <v>17.993300000000001</v>
      </c>
      <c r="D26" s="1">
        <v>18.43</v>
      </c>
      <c r="E26" s="1">
        <f t="shared" si="9"/>
        <v>1</v>
      </c>
      <c r="F26" s="3">
        <f>IF(E26=0,F25,F25*(1+Interface!$C$4))</f>
        <v>56180</v>
      </c>
      <c r="G26" s="3">
        <f t="shared" si="10"/>
        <v>860814.29603090149</v>
      </c>
      <c r="H26" s="3">
        <f t="shared" si="0"/>
        <v>7291097.0873817364</v>
      </c>
      <c r="I26" s="15">
        <f t="shared" si="1"/>
        <v>9.2463451236539998E-2</v>
      </c>
      <c r="J26" s="16">
        <f t="shared" si="11"/>
        <v>86162.642997250485</v>
      </c>
      <c r="K26" s="16">
        <f t="shared" si="12"/>
        <v>471593.92645702127</v>
      </c>
      <c r="L26" s="17">
        <f t="shared" si="2"/>
        <v>1587977.5104393265</v>
      </c>
      <c r="M26" s="17">
        <f t="shared" si="3"/>
        <v>8485530.9969191216</v>
      </c>
      <c r="N26" s="15">
        <f t="shared" si="4"/>
        <v>0.15763897050162298</v>
      </c>
      <c r="O26" s="1">
        <f>IF(AND((N26-Interface!$C$5)&gt;Interface!$C$6,E26=1),1,0)</f>
        <v>0</v>
      </c>
      <c r="P26" s="16">
        <f t="shared" si="5"/>
        <v>86162.642997250485</v>
      </c>
      <c r="Q26" s="16">
        <f t="shared" si="6"/>
        <v>471593.92645702127</v>
      </c>
      <c r="R26" s="17">
        <f>IF(O26=1,Interface!$C$5*(L26+M26),L26)</f>
        <v>1587977.5104393265</v>
      </c>
      <c r="S26" s="17">
        <f>IF(O26=1,Interface!$C$9*(L26+M26),M26)</f>
        <v>8485530.9969191216</v>
      </c>
      <c r="T26" s="3">
        <f t="shared" si="7"/>
        <v>10073508.507358449</v>
      </c>
      <c r="U26" s="15">
        <f t="shared" si="8"/>
        <v>6.6924051288341377E-2</v>
      </c>
    </row>
    <row r="27" spans="1:21">
      <c r="A27" s="8">
        <v>39849</v>
      </c>
      <c r="B27" s="1">
        <v>7.96</v>
      </c>
      <c r="C27" s="1">
        <v>17.614599999999999</v>
      </c>
      <c r="D27" s="1">
        <v>16.04</v>
      </c>
      <c r="E27" s="1">
        <f t="shared" si="9"/>
        <v>0</v>
      </c>
      <c r="F27" s="3">
        <f>IF(E27=0,F26,F26*(1+Interface!$C$4))</f>
        <v>56180</v>
      </c>
      <c r="G27" s="3">
        <f t="shared" si="10"/>
        <v>853756.50708617782</v>
      </c>
      <c r="H27" s="3">
        <f t="shared" si="0"/>
        <v>6795901.7964059757</v>
      </c>
      <c r="I27" s="15">
        <f t="shared" si="1"/>
        <v>9.9200962609043389E-2</v>
      </c>
      <c r="J27" s="16">
        <f t="shared" si="11"/>
        <v>86162.642997250485</v>
      </c>
      <c r="K27" s="16">
        <f t="shared" si="12"/>
        <v>468404.52675450174</v>
      </c>
      <c r="L27" s="17">
        <f t="shared" si="2"/>
        <v>1382048.7936758976</v>
      </c>
      <c r="M27" s="17">
        <f t="shared" si="3"/>
        <v>8250758.376969846</v>
      </c>
      <c r="N27" s="15">
        <f t="shared" si="4"/>
        <v>0.1434731090525142</v>
      </c>
      <c r="O27" s="1">
        <f>IF(AND((N27-Interface!$C$5)&gt;Interface!$C$6,E27=1),1,0)</f>
        <v>0</v>
      </c>
      <c r="P27" s="16">
        <f t="shared" si="5"/>
        <v>86162.642997250485</v>
      </c>
      <c r="Q27" s="16">
        <f t="shared" si="6"/>
        <v>468404.52675450174</v>
      </c>
      <c r="R27" s="17">
        <f>IF(O27=1,Interface!$C$5*(L27+M27),L27)</f>
        <v>1382048.7936758976</v>
      </c>
      <c r="S27" s="17">
        <f>IF(O27=1,Interface!$C$9*(L27+M27),M27)</f>
        <v>8250758.376969846</v>
      </c>
      <c r="T27" s="3">
        <f t="shared" si="7"/>
        <v>9632807.1706457436</v>
      </c>
      <c r="U27" s="15">
        <f t="shared" si="8"/>
        <v>6.9985829473923442E-2</v>
      </c>
    </row>
    <row r="28" spans="1:21">
      <c r="A28" s="8">
        <v>39877</v>
      </c>
      <c r="B28" s="1">
        <v>7.64</v>
      </c>
      <c r="C28" s="1">
        <v>17.8306</v>
      </c>
      <c r="D28" s="1">
        <v>14.95</v>
      </c>
      <c r="E28" s="1">
        <f t="shared" si="9"/>
        <v>0</v>
      </c>
      <c r="F28" s="3">
        <f>IF(E28=0,F27,F27*(1+Interface!$C$4))</f>
        <v>56180</v>
      </c>
      <c r="G28" s="3">
        <f t="shared" si="10"/>
        <v>846403.10394481651</v>
      </c>
      <c r="H28" s="3">
        <f t="shared" si="0"/>
        <v>6466519.7141383979</v>
      </c>
      <c r="I28" s="15">
        <f t="shared" si="1"/>
        <v>0.10425391552213421</v>
      </c>
      <c r="J28" s="16">
        <f t="shared" si="11"/>
        <v>86162.642997250485</v>
      </c>
      <c r="K28" s="16">
        <f t="shared" si="12"/>
        <v>465253.76345994073</v>
      </c>
      <c r="L28" s="17">
        <f t="shared" si="2"/>
        <v>1288131.5128088947</v>
      </c>
      <c r="M28" s="17">
        <f t="shared" si="3"/>
        <v>8295753.7547488194</v>
      </c>
      <c r="N28" s="15">
        <f t="shared" si="4"/>
        <v>0.13440598221363648</v>
      </c>
      <c r="O28" s="1">
        <f>IF(AND((N28-Interface!$C$5)&gt;Interface!$C$6,E28=1),1,0)</f>
        <v>0</v>
      </c>
      <c r="P28" s="16">
        <f t="shared" si="5"/>
        <v>86162.642997250485</v>
      </c>
      <c r="Q28" s="16">
        <f t="shared" si="6"/>
        <v>465253.76345994073</v>
      </c>
      <c r="R28" s="17">
        <f>IF(O28=1,Interface!$C$5*(L28+M28),L28)</f>
        <v>1288131.5128088947</v>
      </c>
      <c r="S28" s="17">
        <f>IF(O28=1,Interface!$C$9*(L28+M28),M28)</f>
        <v>8295753.7547488194</v>
      </c>
      <c r="T28" s="3">
        <f t="shared" si="7"/>
        <v>9583885.2675577141</v>
      </c>
      <c r="U28" s="15">
        <f t="shared" si="8"/>
        <v>7.0343079156225952E-2</v>
      </c>
    </row>
    <row r="29" spans="1:21">
      <c r="A29" s="8">
        <v>39908</v>
      </c>
      <c r="B29" s="1">
        <v>8.65</v>
      </c>
      <c r="C29" s="1">
        <v>17.965900000000001</v>
      </c>
      <c r="D29" s="1">
        <v>17.34</v>
      </c>
      <c r="E29" s="1">
        <f t="shared" si="9"/>
        <v>0</v>
      </c>
      <c r="F29" s="3">
        <f>IF(E29=0,F28,F28*(1+Interface!$C$4))</f>
        <v>56180</v>
      </c>
      <c r="G29" s="3">
        <f t="shared" si="10"/>
        <v>839908.30625695526</v>
      </c>
      <c r="H29" s="3">
        <f t="shared" si="0"/>
        <v>7265206.849122663</v>
      </c>
      <c r="I29" s="15">
        <f t="shared" si="1"/>
        <v>9.2792953318515725E-2</v>
      </c>
      <c r="J29" s="16">
        <f t="shared" si="11"/>
        <v>86162.642997250485</v>
      </c>
      <c r="K29" s="16">
        <f t="shared" si="12"/>
        <v>462126.72835454665</v>
      </c>
      <c r="L29" s="17">
        <f t="shared" si="2"/>
        <v>1494060.2295723234</v>
      </c>
      <c r="M29" s="17">
        <f t="shared" si="3"/>
        <v>8302522.5889449501</v>
      </c>
      <c r="N29" s="15">
        <f t="shared" si="4"/>
        <v>0.1525083038902387</v>
      </c>
      <c r="O29" s="1">
        <f>IF(AND((N29-Interface!$C$5)&gt;Interface!$C$6,E29=1),1,0)</f>
        <v>0</v>
      </c>
      <c r="P29" s="16">
        <f t="shared" si="5"/>
        <v>86162.642997250485</v>
      </c>
      <c r="Q29" s="16">
        <f t="shared" si="6"/>
        <v>462126.72835454665</v>
      </c>
      <c r="R29" s="17">
        <f>IF(O29=1,Interface!$C$5*(L29+M29),L29)</f>
        <v>1494060.2295723234</v>
      </c>
      <c r="S29" s="17">
        <f>IF(O29=1,Interface!$C$9*(L29+M29),M29)</f>
        <v>8302522.5889449501</v>
      </c>
      <c r="T29" s="3">
        <f t="shared" si="7"/>
        <v>9796582.8185172733</v>
      </c>
      <c r="U29" s="15">
        <f t="shared" si="8"/>
        <v>6.8815832264054203E-2</v>
      </c>
    </row>
    <row r="30" spans="1:21">
      <c r="A30" s="18">
        <v>39938</v>
      </c>
      <c r="B30" s="1">
        <v>9.4600000000000009</v>
      </c>
      <c r="C30" s="1">
        <v>18.291699999999999</v>
      </c>
      <c r="D30" s="1">
        <v>21.01</v>
      </c>
      <c r="E30" s="1">
        <f t="shared" si="9"/>
        <v>0</v>
      </c>
      <c r="F30" s="3">
        <f>IF(E30=0,F29,F29*(1+Interface!$C$4))</f>
        <v>56180</v>
      </c>
      <c r="G30" s="3">
        <f t="shared" si="10"/>
        <v>833969.61703919631</v>
      </c>
      <c r="H30" s="3">
        <f t="shared" si="0"/>
        <v>7889352.5771907978</v>
      </c>
      <c r="I30" s="15">
        <f t="shared" si="1"/>
        <v>8.5451878770013298E-2</v>
      </c>
      <c r="J30" s="16">
        <f t="shared" si="11"/>
        <v>86162.642997250485</v>
      </c>
      <c r="K30" s="16">
        <f t="shared" si="12"/>
        <v>459055.38998796506</v>
      </c>
      <c r="L30" s="17">
        <f t="shared" si="2"/>
        <v>1810277.1293722328</v>
      </c>
      <c r="M30" s="17">
        <f t="shared" si="3"/>
        <v>8396903.4770428594</v>
      </c>
      <c r="N30" s="15">
        <f t="shared" si="4"/>
        <v>0.17735329658363203</v>
      </c>
      <c r="O30" s="1">
        <f>IF(AND((N30-Interface!$C$5)&gt;Interface!$C$6,E30=1),1,0)</f>
        <v>0</v>
      </c>
      <c r="P30" s="16">
        <f t="shared" si="5"/>
        <v>86162.642997250485</v>
      </c>
      <c r="Q30" s="16">
        <f t="shared" si="6"/>
        <v>459055.38998796506</v>
      </c>
      <c r="R30" s="17">
        <f>IF(O30=1,Interface!$C$5*(L30+M30),L30)</f>
        <v>1810277.1293722328</v>
      </c>
      <c r="S30" s="17">
        <f>IF(O30=1,Interface!$C$9*(L30+M30),M30)</f>
        <v>8396903.4770428594</v>
      </c>
      <c r="T30" s="3">
        <f t="shared" si="7"/>
        <v>10207180.606415093</v>
      </c>
      <c r="U30" s="15">
        <f t="shared" si="8"/>
        <v>6.6047621375122767E-2</v>
      </c>
    </row>
    <row r="31" spans="1:21">
      <c r="A31" s="8">
        <v>39969</v>
      </c>
      <c r="B31" s="1">
        <v>10.74</v>
      </c>
      <c r="C31" s="1">
        <v>18.249199999999998</v>
      </c>
      <c r="D31" s="1">
        <v>28</v>
      </c>
      <c r="E31" s="1">
        <f t="shared" si="9"/>
        <v>0</v>
      </c>
      <c r="F31" s="3">
        <f>IF(E31=0,F30,F30*(1+Interface!$C$4))</f>
        <v>56180</v>
      </c>
      <c r="G31" s="3">
        <f t="shared" si="10"/>
        <v>828738.70456247381</v>
      </c>
      <c r="H31" s="3">
        <f t="shared" si="0"/>
        <v>8900653.6870009694</v>
      </c>
      <c r="I31" s="15">
        <f t="shared" si="1"/>
        <v>7.5742751454826548E-2</v>
      </c>
      <c r="J31" s="16">
        <f t="shared" si="11"/>
        <v>86162.642997250485</v>
      </c>
      <c r="K31" s="16">
        <f t="shared" si="12"/>
        <v>455976.89887602592</v>
      </c>
      <c r="L31" s="17">
        <f t="shared" si="2"/>
        <v>2412554.0039230138</v>
      </c>
      <c r="M31" s="17">
        <f t="shared" si="3"/>
        <v>8321213.622968372</v>
      </c>
      <c r="N31" s="15">
        <f t="shared" si="4"/>
        <v>0.22476301777568064</v>
      </c>
      <c r="O31" s="1">
        <f>IF(AND((N31-Interface!$C$5)&gt;Interface!$C$6,E31=1),1,0)</f>
        <v>0</v>
      </c>
      <c r="P31" s="16">
        <f t="shared" si="5"/>
        <v>86162.642997250499</v>
      </c>
      <c r="Q31" s="16">
        <f t="shared" si="6"/>
        <v>455976.89887602592</v>
      </c>
      <c r="R31" s="17">
        <f>IF(O31=1,Interface!$C$5*(L31+M31),L31)</f>
        <v>2412554.0039230138</v>
      </c>
      <c r="S31" s="17">
        <f>IF(O31=1,Interface!$C$9*(L31+M31),M31)</f>
        <v>8321213.622968372</v>
      </c>
      <c r="T31" s="3">
        <f t="shared" si="7"/>
        <v>10733767.626891386</v>
      </c>
      <c r="U31" s="15">
        <f t="shared" si="8"/>
        <v>6.2807396566981949E-2</v>
      </c>
    </row>
    <row r="32" spans="1:21">
      <c r="A32" s="8">
        <v>39999</v>
      </c>
      <c r="B32" s="1">
        <v>10.71</v>
      </c>
      <c r="C32" s="1">
        <v>18.4405</v>
      </c>
      <c r="D32" s="1">
        <v>27.54</v>
      </c>
      <c r="E32" s="1">
        <f t="shared" si="9"/>
        <v>0</v>
      </c>
      <c r="F32" s="3">
        <f>IF(E32=0,F31,F31*(1+Interface!$C$4))</f>
        <v>56180</v>
      </c>
      <c r="G32" s="3">
        <f t="shared" si="10"/>
        <v>823493.13966985012</v>
      </c>
      <c r="H32" s="3">
        <f t="shared" si="0"/>
        <v>8819611.5258640964</v>
      </c>
      <c r="I32" s="15">
        <f t="shared" si="1"/>
        <v>7.6438740870046373E-2</v>
      </c>
      <c r="J32" s="16">
        <f t="shared" si="11"/>
        <v>86162.642997250499</v>
      </c>
      <c r="K32" s="16">
        <f t="shared" si="12"/>
        <v>452930.34373923461</v>
      </c>
      <c r="L32" s="17">
        <f t="shared" si="2"/>
        <v>2372919.1881442787</v>
      </c>
      <c r="M32" s="17">
        <f t="shared" si="3"/>
        <v>8352262.0037233559</v>
      </c>
      <c r="N32" s="15">
        <f t="shared" si="4"/>
        <v>0.22124746852235411</v>
      </c>
      <c r="O32" s="1">
        <f>IF(AND((N32-Interface!$C$5)&gt;Interface!$C$6,E32=1),1,0)</f>
        <v>0</v>
      </c>
      <c r="P32" s="16">
        <f t="shared" si="5"/>
        <v>86162.642997250499</v>
      </c>
      <c r="Q32" s="16">
        <f t="shared" si="6"/>
        <v>452930.34373923461</v>
      </c>
      <c r="R32" s="17">
        <f>IF(O32=1,Interface!$C$5*(L32+M32),L32)</f>
        <v>2372919.1881442787</v>
      </c>
      <c r="S32" s="17">
        <f>IF(O32=1,Interface!$C$9*(L32+M32),M32)</f>
        <v>8352262.0037233559</v>
      </c>
      <c r="T32" s="3">
        <f t="shared" si="7"/>
        <v>10725181.191867635</v>
      </c>
      <c r="U32" s="15">
        <f t="shared" si="8"/>
        <v>6.2857679319318321E-2</v>
      </c>
    </row>
    <row r="33" spans="1:21">
      <c r="A33" s="8">
        <v>40030</v>
      </c>
      <c r="B33" s="1">
        <v>11.22</v>
      </c>
      <c r="C33" s="1">
        <v>18.4297</v>
      </c>
      <c r="D33" s="1">
        <v>32.32</v>
      </c>
      <c r="E33" s="1">
        <f t="shared" si="9"/>
        <v>0</v>
      </c>
      <c r="F33" s="3">
        <f>IF(E33=0,F32,F32*(1+Interface!$C$4))</f>
        <v>56180</v>
      </c>
      <c r="G33" s="3">
        <f t="shared" si="10"/>
        <v>818486.00954507291</v>
      </c>
      <c r="H33" s="3">
        <f t="shared" si="0"/>
        <v>9183413.0270957183</v>
      </c>
      <c r="I33" s="15">
        <f t="shared" si="1"/>
        <v>7.3410615204922897E-2</v>
      </c>
      <c r="J33" s="16">
        <f t="shared" si="11"/>
        <v>86162.642997250499</v>
      </c>
      <c r="K33" s="16">
        <f t="shared" si="12"/>
        <v>449882.00328876608</v>
      </c>
      <c r="L33" s="17">
        <f t="shared" si="2"/>
        <v>2784776.621671136</v>
      </c>
      <c r="M33" s="17">
        <f t="shared" si="3"/>
        <v>8291190.3560109725</v>
      </c>
      <c r="N33" s="15">
        <f t="shared" si="4"/>
        <v>0.25142514665152171</v>
      </c>
      <c r="O33" s="1">
        <f>IF(AND((N33-Interface!$C$5)&gt;Interface!$C$6,E33=1),1,0)</f>
        <v>0</v>
      </c>
      <c r="P33" s="16">
        <f t="shared" si="5"/>
        <v>86162.642997250499</v>
      </c>
      <c r="Q33" s="16">
        <f t="shared" si="6"/>
        <v>449882.00328876608</v>
      </c>
      <c r="R33" s="17">
        <f>IF(O33=1,Interface!$C$5*(L33+M33),L33)</f>
        <v>2784776.621671136</v>
      </c>
      <c r="S33" s="17">
        <f>IF(O33=1,Interface!$C$9*(L33+M33),M33)</f>
        <v>8291190.3560109725</v>
      </c>
      <c r="T33" s="3">
        <f t="shared" si="7"/>
        <v>11075966.977682108</v>
      </c>
      <c r="U33" s="15">
        <f t="shared" si="8"/>
        <v>6.0866920365365965E-2</v>
      </c>
    </row>
    <row r="34" spans="1:21">
      <c r="A34" s="8">
        <v>40061</v>
      </c>
      <c r="B34" s="1">
        <v>11.17</v>
      </c>
      <c r="C34" s="1">
        <v>18.420400000000001</v>
      </c>
      <c r="D34" s="1">
        <v>34.659999999999997</v>
      </c>
      <c r="E34" s="1">
        <f t="shared" si="9"/>
        <v>0</v>
      </c>
      <c r="F34" s="3">
        <f>IF(E34=0,F33,F33*(1+Interface!$C$4))</f>
        <v>56180</v>
      </c>
      <c r="G34" s="3">
        <f t="shared" si="10"/>
        <v>813456.46612519829</v>
      </c>
      <c r="H34" s="3">
        <f t="shared" si="0"/>
        <v>9086308.726618465</v>
      </c>
      <c r="I34" s="15">
        <f t="shared" si="1"/>
        <v>7.4195145716878311E-2</v>
      </c>
      <c r="J34" s="16">
        <f t="shared" si="11"/>
        <v>86162.642997250499</v>
      </c>
      <c r="K34" s="16">
        <f t="shared" si="12"/>
        <v>446832.12380732159</v>
      </c>
      <c r="L34" s="17">
        <f t="shared" si="2"/>
        <v>2986397.2062847018</v>
      </c>
      <c r="M34" s="17">
        <f t="shared" si="3"/>
        <v>8230826.4533803873</v>
      </c>
      <c r="N34" s="15">
        <f t="shared" si="4"/>
        <v>0.26623318718545247</v>
      </c>
      <c r="O34" s="1">
        <f>IF(AND((N34-Interface!$C$5)&gt;Interface!$C$6,E34=1),1,0)</f>
        <v>0</v>
      </c>
      <c r="P34" s="16">
        <f t="shared" si="5"/>
        <v>86162.642997250499</v>
      </c>
      <c r="Q34" s="16">
        <f t="shared" si="6"/>
        <v>446832.12380732159</v>
      </c>
      <c r="R34" s="17">
        <f>IF(O34=1,Interface!$C$5*(L34+M34),L34)</f>
        <v>2986397.2062847018</v>
      </c>
      <c r="S34" s="17">
        <f>IF(O34=1,Interface!$C$9*(L34+M34),M34)</f>
        <v>8230826.4533803873</v>
      </c>
      <c r="T34" s="3">
        <f t="shared" si="7"/>
        <v>11217223.659665089</v>
      </c>
      <c r="U34" s="15">
        <f t="shared" si="8"/>
        <v>6.0100433088817302E-2</v>
      </c>
    </row>
    <row r="35" spans="1:21">
      <c r="A35" s="8">
        <v>40091</v>
      </c>
      <c r="B35" s="1">
        <v>11.69</v>
      </c>
      <c r="C35" s="1">
        <v>18.575399999999998</v>
      </c>
      <c r="D35" s="1">
        <v>36.19</v>
      </c>
      <c r="E35" s="1">
        <f t="shared" si="9"/>
        <v>0</v>
      </c>
      <c r="F35" s="3">
        <f>IF(E35=0,F34,F34*(1+Interface!$C$4))</f>
        <v>56180</v>
      </c>
      <c r="G35" s="3">
        <f t="shared" si="10"/>
        <v>808650.64918764483</v>
      </c>
      <c r="H35" s="3">
        <f t="shared" si="0"/>
        <v>9453126.0890035685</v>
      </c>
      <c r="I35" s="15">
        <f t="shared" si="1"/>
        <v>7.1316090957913122E-2</v>
      </c>
      <c r="J35" s="16">
        <f t="shared" si="11"/>
        <v>86162.642997250499</v>
      </c>
      <c r="K35" s="16">
        <f t="shared" si="12"/>
        <v>443807.69364700204</v>
      </c>
      <c r="L35" s="17">
        <f t="shared" si="2"/>
        <v>3118226.0500704953</v>
      </c>
      <c r="M35" s="17">
        <f t="shared" si="3"/>
        <v>8243905.4325705208</v>
      </c>
      <c r="N35" s="15">
        <f t="shared" si="4"/>
        <v>0.2744402363970615</v>
      </c>
      <c r="O35" s="1">
        <f>IF(AND((N35-Interface!$C$5)&gt;Interface!$C$6,E35=1),1,0)</f>
        <v>0</v>
      </c>
      <c r="P35" s="16">
        <f t="shared" si="5"/>
        <v>86162.642997250499</v>
      </c>
      <c r="Q35" s="16">
        <f t="shared" si="6"/>
        <v>443807.69364700204</v>
      </c>
      <c r="R35" s="17">
        <f>IF(O35=1,Interface!$C$5*(L35+M35),L35)</f>
        <v>3118226.0500704953</v>
      </c>
      <c r="S35" s="17">
        <f>IF(O35=1,Interface!$C$9*(L35+M35),M35)</f>
        <v>8243905.4325705208</v>
      </c>
      <c r="T35" s="3">
        <f t="shared" si="7"/>
        <v>11362131.482641015</v>
      </c>
      <c r="U35" s="15">
        <f t="shared" si="8"/>
        <v>5.9333937565321869E-2</v>
      </c>
    </row>
    <row r="36" spans="1:21">
      <c r="A36" s="8">
        <v>40122</v>
      </c>
      <c r="B36" s="1">
        <v>11.56</v>
      </c>
      <c r="C36" s="1">
        <v>18.6721</v>
      </c>
      <c r="D36" s="1">
        <v>35.83</v>
      </c>
      <c r="E36" s="1">
        <f t="shared" si="9"/>
        <v>0</v>
      </c>
      <c r="F36" s="3">
        <f>IF(E36=0,F35,F35*(1+Interface!$C$4))</f>
        <v>56180</v>
      </c>
      <c r="G36" s="3">
        <f t="shared" si="10"/>
        <v>803790.78759594937</v>
      </c>
      <c r="H36" s="3">
        <f t="shared" si="0"/>
        <v>9291821.504609175</v>
      </c>
      <c r="I36" s="15">
        <f t="shared" si="1"/>
        <v>7.2554127268327884E-2</v>
      </c>
      <c r="J36" s="16">
        <f t="shared" si="11"/>
        <v>86162.642997250499</v>
      </c>
      <c r="K36" s="16">
        <f t="shared" si="12"/>
        <v>440798.92655599461</v>
      </c>
      <c r="L36" s="17">
        <f t="shared" si="2"/>
        <v>3087207.4985914854</v>
      </c>
      <c r="M36" s="17">
        <f t="shared" si="3"/>
        <v>8230641.6365461871</v>
      </c>
      <c r="N36" s="15">
        <f t="shared" si="4"/>
        <v>0.2727733389736452</v>
      </c>
      <c r="O36" s="1">
        <f>IF(AND((N36-Interface!$C$5)&gt;Interface!$C$6,E36=1),1,0)</f>
        <v>0</v>
      </c>
      <c r="P36" s="16">
        <f t="shared" si="5"/>
        <v>86162.642997250499</v>
      </c>
      <c r="Q36" s="16">
        <f t="shared" si="6"/>
        <v>440798.92655599461</v>
      </c>
      <c r="R36" s="17">
        <f>IF(O36=1,Interface!$C$5*(L36+M36),L36)</f>
        <v>3087207.4985914854</v>
      </c>
      <c r="S36" s="17">
        <f>IF(O36=1,Interface!$C$9*(L36+M36),M36)</f>
        <v>8230641.6365461871</v>
      </c>
      <c r="T36" s="3">
        <f t="shared" si="7"/>
        <v>11317849.135137673</v>
      </c>
      <c r="U36" s="15">
        <f t="shared" si="8"/>
        <v>5.956608821608924E-2</v>
      </c>
    </row>
    <row r="37" spans="1:21">
      <c r="A37" s="8">
        <v>40152</v>
      </c>
      <c r="B37" s="1">
        <v>12.07</v>
      </c>
      <c r="C37" s="1">
        <v>18.789200000000001</v>
      </c>
      <c r="D37" s="1">
        <v>38.9</v>
      </c>
      <c r="E37" s="1">
        <f t="shared" si="9"/>
        <v>0</v>
      </c>
      <c r="F37" s="3">
        <f>IF(E37=0,F36,F36*(1+Interface!$C$4))</f>
        <v>56180</v>
      </c>
      <c r="G37" s="3">
        <f t="shared" si="10"/>
        <v>799136.27226869168</v>
      </c>
      <c r="H37" s="3">
        <f t="shared" si="0"/>
        <v>9645574.8062831089</v>
      </c>
      <c r="I37" s="15">
        <f t="shared" si="1"/>
        <v>6.9893190767734592E-2</v>
      </c>
      <c r="J37" s="16">
        <f t="shared" si="11"/>
        <v>86162.642997250499</v>
      </c>
      <c r="K37" s="16">
        <f t="shared" si="12"/>
        <v>437808.911015152</v>
      </c>
      <c r="L37" s="17">
        <f t="shared" si="2"/>
        <v>3351726.8125930442</v>
      </c>
      <c r="M37" s="17">
        <f t="shared" si="3"/>
        <v>8226079.1908458946</v>
      </c>
      <c r="N37" s="15">
        <f t="shared" si="4"/>
        <v>0.28949585194271571</v>
      </c>
      <c r="O37" s="1">
        <f>IF(AND((N37-Interface!$C$5)&gt;Interface!$C$6,E37=1),1,0)</f>
        <v>0</v>
      </c>
      <c r="P37" s="16">
        <f t="shared" si="5"/>
        <v>86162.642997250499</v>
      </c>
      <c r="Q37" s="16">
        <f t="shared" si="6"/>
        <v>437808.911015152</v>
      </c>
      <c r="R37" s="17">
        <f>IF(O37=1,Interface!$C$5*(L37+M37),L37)</f>
        <v>3351726.8125930442</v>
      </c>
      <c r="S37" s="17">
        <f>IF(O37=1,Interface!$C$9*(L37+M37),M37)</f>
        <v>8226079.1908458946</v>
      </c>
      <c r="T37" s="3">
        <f t="shared" si="7"/>
        <v>11577806.003438938</v>
      </c>
      <c r="U37" s="15">
        <f t="shared" si="8"/>
        <v>5.8228648830335843E-2</v>
      </c>
    </row>
    <row r="38" spans="1:21">
      <c r="A38" s="8">
        <v>40183</v>
      </c>
      <c r="B38" s="1">
        <v>12.39</v>
      </c>
      <c r="C38" s="1">
        <v>18.863600000000002</v>
      </c>
      <c r="D38" s="1">
        <v>41.55</v>
      </c>
      <c r="E38" s="1">
        <f t="shared" si="9"/>
        <v>1</v>
      </c>
      <c r="F38" s="3">
        <f>IF(E38=0,F37,F37*(1+Interface!$C$4))</f>
        <v>59550.8</v>
      </c>
      <c r="G38" s="3">
        <f t="shared" si="10"/>
        <v>794329.91230097576</v>
      </c>
      <c r="H38" s="3">
        <f t="shared" si="0"/>
        <v>9841747.6134090908</v>
      </c>
      <c r="I38" s="15">
        <f t="shared" si="1"/>
        <v>7.2610031070738448E-2</v>
      </c>
      <c r="J38" s="16">
        <f t="shared" si="11"/>
        <v>86162.642997250499</v>
      </c>
      <c r="K38" s="16">
        <f t="shared" si="12"/>
        <v>434651.99505001277</v>
      </c>
      <c r="L38" s="17">
        <f t="shared" si="2"/>
        <v>3580057.8165357579</v>
      </c>
      <c r="M38" s="17">
        <f t="shared" si="3"/>
        <v>8199101.3738254216</v>
      </c>
      <c r="N38" s="15">
        <f t="shared" si="4"/>
        <v>0.30393152505021742</v>
      </c>
      <c r="O38" s="1">
        <f>IF(AND((N38-Interface!$C$5)&gt;Interface!$C$6,E38=1),1,0)</f>
        <v>0</v>
      </c>
      <c r="P38" s="16">
        <f t="shared" si="5"/>
        <v>86162.642997250499</v>
      </c>
      <c r="Q38" s="16">
        <f t="shared" si="6"/>
        <v>434651.99505001277</v>
      </c>
      <c r="R38" s="17">
        <f>IF(O38=1,Interface!$C$5*(L38+M38),L38)</f>
        <v>3580057.8165357579</v>
      </c>
      <c r="S38" s="17">
        <f>IF(O38=1,Interface!$C$9*(L38+M38),M38)</f>
        <v>8199101.3738254216</v>
      </c>
      <c r="T38" s="3">
        <f t="shared" si="7"/>
        <v>11779159.190361179</v>
      </c>
      <c r="U38" s="15">
        <f t="shared" si="8"/>
        <v>6.0667284349528207E-2</v>
      </c>
    </row>
    <row r="39" spans="1:21">
      <c r="A39" s="8">
        <v>40214</v>
      </c>
      <c r="B39" s="1">
        <v>11.81</v>
      </c>
      <c r="C39" s="1">
        <v>18.909600000000001</v>
      </c>
      <c r="D39" s="1">
        <v>39.950000000000003</v>
      </c>
      <c r="E39" s="1">
        <f t="shared" si="9"/>
        <v>0</v>
      </c>
      <c r="F39" s="3">
        <f>IF(E39=0,F38,F38*(1+Interface!$C$4))</f>
        <v>59550.8</v>
      </c>
      <c r="G39" s="3">
        <f t="shared" si="10"/>
        <v>789287.50755923148</v>
      </c>
      <c r="H39" s="3">
        <f t="shared" si="0"/>
        <v>9321485.4642745238</v>
      </c>
      <c r="I39" s="15">
        <f t="shared" si="1"/>
        <v>7.6662630944264093E-2</v>
      </c>
      <c r="J39" s="16">
        <f t="shared" si="11"/>
        <v>86162.642997250499</v>
      </c>
      <c r="K39" s="16">
        <f t="shared" si="12"/>
        <v>431502.75868329959</v>
      </c>
      <c r="L39" s="17">
        <f t="shared" si="2"/>
        <v>3442197.5877401577</v>
      </c>
      <c r="M39" s="17">
        <f t="shared" si="3"/>
        <v>8159544.5655977223</v>
      </c>
      <c r="N39" s="15">
        <f t="shared" si="4"/>
        <v>0.29669661178858553</v>
      </c>
      <c r="O39" s="1">
        <f>IF(AND((N39-Interface!$C$5)&gt;Interface!$C$6,E39=1),1,0)</f>
        <v>0</v>
      </c>
      <c r="P39" s="16">
        <f t="shared" si="5"/>
        <v>86162.642997250499</v>
      </c>
      <c r="Q39" s="16">
        <f t="shared" si="6"/>
        <v>431502.75868329959</v>
      </c>
      <c r="R39" s="17">
        <f>IF(O39=1,Interface!$C$5*(L39+M39),L39)</f>
        <v>3442197.5877401577</v>
      </c>
      <c r="S39" s="17">
        <f>IF(O39=1,Interface!$C$9*(L39+M39),M39)</f>
        <v>8159544.5655977223</v>
      </c>
      <c r="T39" s="3">
        <f t="shared" si="7"/>
        <v>11601742.153337881</v>
      </c>
      <c r="U39" s="15">
        <f t="shared" si="8"/>
        <v>6.1595025174249647E-2</v>
      </c>
    </row>
    <row r="40" spans="1:21">
      <c r="A40" s="8">
        <v>40242</v>
      </c>
      <c r="B40" s="1">
        <v>12.33</v>
      </c>
      <c r="C40" s="1">
        <v>18.9453</v>
      </c>
      <c r="D40" s="1">
        <v>42.33</v>
      </c>
      <c r="E40" s="1">
        <f t="shared" si="9"/>
        <v>0</v>
      </c>
      <c r="F40" s="3">
        <f>IF(E40=0,F39,F39*(1+Interface!$C$4))</f>
        <v>59550.8</v>
      </c>
      <c r="G40" s="3">
        <f t="shared" si="10"/>
        <v>784457.75897853402</v>
      </c>
      <c r="H40" s="3">
        <f t="shared" si="0"/>
        <v>9672364.1682053246</v>
      </c>
      <c r="I40" s="15">
        <f t="shared" si="1"/>
        <v>7.3881585471010397E-2</v>
      </c>
      <c r="J40" s="16">
        <f t="shared" si="11"/>
        <v>86162.642997250499</v>
      </c>
      <c r="K40" s="16">
        <f t="shared" si="12"/>
        <v>428359.45665060548</v>
      </c>
      <c r="L40" s="17">
        <f t="shared" si="2"/>
        <v>3647264.6780736134</v>
      </c>
      <c r="M40" s="17">
        <f t="shared" si="3"/>
        <v>8115398.4140827162</v>
      </c>
      <c r="N40" s="15">
        <f t="shared" si="4"/>
        <v>0.310071337544787</v>
      </c>
      <c r="O40" s="1">
        <f>IF(AND((N40-Interface!$C$5)&gt;Interface!$C$6,E40=1),1,0)</f>
        <v>0</v>
      </c>
      <c r="P40" s="16">
        <f t="shared" si="5"/>
        <v>86162.642997250499</v>
      </c>
      <c r="Q40" s="16">
        <f t="shared" si="6"/>
        <v>428359.45665060548</v>
      </c>
      <c r="R40" s="17">
        <f>IF(O40=1,Interface!$C$5*(L40+M40),L40)</f>
        <v>3647264.6780736134</v>
      </c>
      <c r="S40" s="17">
        <f>IF(O40=1,Interface!$C$9*(L40+M40),M40)</f>
        <v>8115398.4140827162</v>
      </c>
      <c r="T40" s="3">
        <f t="shared" si="7"/>
        <v>11762663.09215633</v>
      </c>
      <c r="U40" s="15">
        <f t="shared" si="8"/>
        <v>6.0752364868506825E-2</v>
      </c>
    </row>
    <row r="41" spans="1:21">
      <c r="A41" s="8">
        <v>40273</v>
      </c>
      <c r="B41" s="1">
        <v>12.78</v>
      </c>
      <c r="C41" s="1">
        <v>19.0931</v>
      </c>
      <c r="D41" s="1">
        <v>43.88</v>
      </c>
      <c r="E41" s="1">
        <f t="shared" si="9"/>
        <v>0</v>
      </c>
      <c r="F41" s="3">
        <f>IF(E41=0,F40,F40*(1+Interface!$C$4))</f>
        <v>59550.8</v>
      </c>
      <c r="G41" s="3">
        <f t="shared" si="10"/>
        <v>779798.07196757942</v>
      </c>
      <c r="H41" s="3">
        <f t="shared" si="0"/>
        <v>9965819.3597456645</v>
      </c>
      <c r="I41" s="15">
        <f t="shared" si="1"/>
        <v>7.1706055890043488E-2</v>
      </c>
      <c r="J41" s="16">
        <f t="shared" si="11"/>
        <v>86162.642997250499</v>
      </c>
      <c r="K41" s="16">
        <f t="shared" si="12"/>
        <v>425240.48697045923</v>
      </c>
      <c r="L41" s="17">
        <f t="shared" si="2"/>
        <v>3780816.7747193519</v>
      </c>
      <c r="M41" s="17">
        <f t="shared" si="3"/>
        <v>8119159.1417756751</v>
      </c>
      <c r="N41" s="15">
        <f t="shared" si="4"/>
        <v>0.31771633835650143</v>
      </c>
      <c r="O41" s="1">
        <f>IF(AND((N41-Interface!$C$5)&gt;Interface!$C$6,E41=1),1,0)</f>
        <v>0</v>
      </c>
      <c r="P41" s="16">
        <f t="shared" si="5"/>
        <v>86162.642997250499</v>
      </c>
      <c r="Q41" s="16">
        <f t="shared" si="6"/>
        <v>425240.48697045923</v>
      </c>
      <c r="R41" s="17">
        <f>IF(O41=1,Interface!$C$5*(L41+M41),L41)</f>
        <v>3780816.7747193519</v>
      </c>
      <c r="S41" s="17">
        <f>IF(O41=1,Interface!$C$9*(L41+M41),M41)</f>
        <v>8119159.1417756751</v>
      </c>
      <c r="T41" s="3">
        <f t="shared" si="7"/>
        <v>11899975.916495027</v>
      </c>
      <c r="U41" s="15">
        <f t="shared" si="8"/>
        <v>6.0051348424113318E-2</v>
      </c>
    </row>
    <row r="42" spans="1:21">
      <c r="A42" s="18">
        <v>40303</v>
      </c>
      <c r="B42" s="1">
        <v>12.52</v>
      </c>
      <c r="C42" s="1">
        <v>19.25</v>
      </c>
      <c r="D42" s="1">
        <v>44.39</v>
      </c>
      <c r="E42" s="1">
        <f t="shared" si="9"/>
        <v>0</v>
      </c>
      <c r="F42" s="3">
        <f>IF(E42=0,F41,F41*(1+Interface!$C$4))</f>
        <v>59550.8</v>
      </c>
      <c r="G42" s="3">
        <f t="shared" si="10"/>
        <v>775041.61829345801</v>
      </c>
      <c r="H42" s="3">
        <f t="shared" si="0"/>
        <v>9703521.0610340945</v>
      </c>
      <c r="I42" s="15">
        <f t="shared" si="1"/>
        <v>7.3644360176598089E-2</v>
      </c>
      <c r="J42" s="16">
        <f t="shared" si="11"/>
        <v>86162.642997250499</v>
      </c>
      <c r="K42" s="16">
        <f t="shared" si="12"/>
        <v>422146.93891851115</v>
      </c>
      <c r="L42" s="17">
        <f t="shared" si="2"/>
        <v>3824759.7226479496</v>
      </c>
      <c r="M42" s="17">
        <f t="shared" si="3"/>
        <v>8126328.5741813397</v>
      </c>
      <c r="N42" s="15">
        <f t="shared" si="4"/>
        <v>0.32003442930487647</v>
      </c>
      <c r="O42" s="1">
        <f>IF(AND((N42-Interface!$C$5)&gt;Interface!$C$6,E42=1),1,0)</f>
        <v>0</v>
      </c>
      <c r="P42" s="16">
        <f t="shared" si="5"/>
        <v>86162.642997250499</v>
      </c>
      <c r="Q42" s="16">
        <f t="shared" si="6"/>
        <v>422146.93891851115</v>
      </c>
      <c r="R42" s="17">
        <f>IF(O42=1,Interface!$C$5*(L42+M42),L42)</f>
        <v>3824759.7226479496</v>
      </c>
      <c r="S42" s="17">
        <f>IF(O42=1,Interface!$C$9*(L42+M42),M42)</f>
        <v>8126328.5741813397</v>
      </c>
      <c r="T42" s="3">
        <f t="shared" si="7"/>
        <v>11951088.296829289</v>
      </c>
      <c r="U42" s="15">
        <f t="shared" si="8"/>
        <v>5.9794520988485311E-2</v>
      </c>
    </row>
    <row r="43" spans="1:21">
      <c r="A43" s="8">
        <v>40334</v>
      </c>
      <c r="B43" s="1">
        <v>12.61</v>
      </c>
      <c r="C43" s="1">
        <v>19.3062</v>
      </c>
      <c r="D43" s="1">
        <v>44.58</v>
      </c>
      <c r="E43" s="1">
        <f t="shared" si="9"/>
        <v>0</v>
      </c>
      <c r="F43" s="3">
        <f>IF(E43=0,F42,F42*(1+Interface!$C$4))</f>
        <v>59550.8</v>
      </c>
      <c r="G43" s="3">
        <f t="shared" si="10"/>
        <v>770319.11234579748</v>
      </c>
      <c r="H43" s="3">
        <f t="shared" si="0"/>
        <v>9713724.0066805054</v>
      </c>
      <c r="I43" s="15">
        <f t="shared" si="1"/>
        <v>7.356700679456564E-2</v>
      </c>
      <c r="J43" s="16">
        <f t="shared" si="11"/>
        <v>86162.642997250499</v>
      </c>
      <c r="K43" s="16">
        <f t="shared" si="12"/>
        <v>419062.39612914814</v>
      </c>
      <c r="L43" s="17">
        <f t="shared" si="2"/>
        <v>3841130.6248174272</v>
      </c>
      <c r="M43" s="17">
        <f t="shared" si="3"/>
        <v>8090502.43214856</v>
      </c>
      <c r="N43" s="15">
        <f t="shared" si="4"/>
        <v>0.32192832334672566</v>
      </c>
      <c r="O43" s="1">
        <f>IF(AND((N43-Interface!$C$5)&gt;Interface!$C$6,E43=1),1,0)</f>
        <v>0</v>
      </c>
      <c r="P43" s="16">
        <f t="shared" si="5"/>
        <v>86162.642997250499</v>
      </c>
      <c r="Q43" s="16">
        <f t="shared" si="6"/>
        <v>419062.39612914814</v>
      </c>
      <c r="R43" s="17">
        <f>IF(O43=1,Interface!$C$5*(L43+M43),L43)</f>
        <v>3841130.6248174272</v>
      </c>
      <c r="S43" s="17">
        <f>IF(O43=1,Interface!$C$9*(L43+M43),M43)</f>
        <v>8090502.43214856</v>
      </c>
      <c r="T43" s="3">
        <f t="shared" si="7"/>
        <v>11931633.056965988</v>
      </c>
      <c r="U43" s="15">
        <f t="shared" si="8"/>
        <v>5.9892019523915298E-2</v>
      </c>
    </row>
    <row r="44" spans="1:21">
      <c r="A44" s="8">
        <v>40364</v>
      </c>
      <c r="B44" s="1">
        <v>12.86</v>
      </c>
      <c r="C44" s="1">
        <v>19.377700000000001</v>
      </c>
      <c r="D44" s="1">
        <v>45.67</v>
      </c>
      <c r="E44" s="1">
        <f t="shared" si="9"/>
        <v>0</v>
      </c>
      <c r="F44" s="3">
        <f>IF(E44=0,F43,F43*(1+Interface!$C$4))</f>
        <v>59550.8</v>
      </c>
      <c r="G44" s="3">
        <f t="shared" si="10"/>
        <v>765688.4125013185</v>
      </c>
      <c r="H44" s="3">
        <f t="shared" si="0"/>
        <v>9846752.9847669546</v>
      </c>
      <c r="I44" s="15">
        <f t="shared" si="1"/>
        <v>7.2573121424444151E-2</v>
      </c>
      <c r="J44" s="16">
        <f t="shared" si="11"/>
        <v>86162.642997250499</v>
      </c>
      <c r="K44" s="16">
        <f t="shared" si="12"/>
        <v>415989.23471164244</v>
      </c>
      <c r="L44" s="17">
        <f t="shared" si="2"/>
        <v>3935047.9056844306</v>
      </c>
      <c r="M44" s="17">
        <f t="shared" si="3"/>
        <v>8060914.5934717944</v>
      </c>
      <c r="N44" s="15">
        <f t="shared" si="4"/>
        <v>0.32803102760293013</v>
      </c>
      <c r="O44" s="1">
        <f>IF(AND((N44-Interface!$C$5)&gt;Interface!$C$6,E44=1),1,0)</f>
        <v>0</v>
      </c>
      <c r="P44" s="16">
        <f t="shared" si="5"/>
        <v>86162.642997250499</v>
      </c>
      <c r="Q44" s="16">
        <f t="shared" si="6"/>
        <v>415989.23471164244</v>
      </c>
      <c r="R44" s="17">
        <f>IF(O44=1,Interface!$C$5*(L44+M44),L44)</f>
        <v>3935047.9056844306</v>
      </c>
      <c r="S44" s="17">
        <f>IF(O44=1,Interface!$C$9*(L44+M44),M44)</f>
        <v>8060914.5934717944</v>
      </c>
      <c r="T44" s="3">
        <f t="shared" si="7"/>
        <v>11995962.499156225</v>
      </c>
      <c r="U44" s="15">
        <f t="shared" si="8"/>
        <v>5.9570843110777018E-2</v>
      </c>
    </row>
    <row r="45" spans="1:21">
      <c r="A45" s="8">
        <v>40395</v>
      </c>
      <c r="B45" s="1">
        <v>13.32</v>
      </c>
      <c r="C45" s="1">
        <v>19.366399999999999</v>
      </c>
      <c r="D45" s="1">
        <v>47.84</v>
      </c>
      <c r="E45" s="1">
        <f t="shared" si="9"/>
        <v>0</v>
      </c>
      <c r="F45" s="3">
        <f>IF(E45=0,F44,F44*(1+Interface!$C$4))</f>
        <v>59550.8</v>
      </c>
      <c r="G45" s="3">
        <f t="shared" si="10"/>
        <v>761217.63172053767</v>
      </c>
      <c r="H45" s="3">
        <f t="shared" si="0"/>
        <v>10139418.854517562</v>
      </c>
      <c r="I45" s="15">
        <f t="shared" si="1"/>
        <v>7.0478358794854368E-2</v>
      </c>
      <c r="J45" s="16">
        <f t="shared" si="11"/>
        <v>86162.642997250499</v>
      </c>
      <c r="K45" s="16">
        <f t="shared" si="12"/>
        <v>412914.28015116655</v>
      </c>
      <c r="L45" s="17">
        <f t="shared" si="2"/>
        <v>4122020.8409884642</v>
      </c>
      <c r="M45" s="17">
        <f t="shared" si="3"/>
        <v>7996663.1151195513</v>
      </c>
      <c r="N45" s="15">
        <f t="shared" si="4"/>
        <v>0.34013766312561505</v>
      </c>
      <c r="O45" s="1">
        <f>IF(AND((N45-Interface!$C$5)&gt;Interface!$C$6,E45=1),1,0)</f>
        <v>0</v>
      </c>
      <c r="P45" s="16">
        <f t="shared" si="5"/>
        <v>86162.642997250499</v>
      </c>
      <c r="Q45" s="16">
        <f t="shared" si="6"/>
        <v>412914.28015116655</v>
      </c>
      <c r="R45" s="17">
        <f>IF(O45=1,Interface!$C$5*(L45+M45),L45)</f>
        <v>4122020.8409884642</v>
      </c>
      <c r="S45" s="17">
        <f>IF(O45=1,Interface!$C$9*(L45+M45),M45)</f>
        <v>7996663.1151195513</v>
      </c>
      <c r="T45" s="3">
        <f t="shared" si="7"/>
        <v>12118683.956108015</v>
      </c>
      <c r="U45" s="15">
        <f t="shared" si="8"/>
        <v>5.896759108399928E-2</v>
      </c>
    </row>
    <row r="46" spans="1:21">
      <c r="A46" s="8">
        <v>40426</v>
      </c>
      <c r="B46" s="1">
        <v>13.44</v>
      </c>
      <c r="C46" s="1">
        <v>19.422599999999999</v>
      </c>
      <c r="D46" s="1">
        <v>49.28</v>
      </c>
      <c r="E46" s="1">
        <f t="shared" si="9"/>
        <v>0</v>
      </c>
      <c r="F46" s="3">
        <f>IF(E46=0,F45,F45*(1+Interface!$C$4))</f>
        <v>59550.8</v>
      </c>
      <c r="G46" s="3">
        <f t="shared" si="10"/>
        <v>756786.76862529956</v>
      </c>
      <c r="H46" s="3">
        <f t="shared" si="0"/>
        <v>10171214.170324026</v>
      </c>
      <c r="I46" s="15">
        <f t="shared" si="1"/>
        <v>7.0258042750193581E-2</v>
      </c>
      <c r="J46" s="16">
        <f t="shared" si="11"/>
        <v>86162.642997250499</v>
      </c>
      <c r="K46" s="16">
        <f t="shared" si="12"/>
        <v>409848.22308362665</v>
      </c>
      <c r="L46" s="17">
        <f t="shared" si="2"/>
        <v>4246095.0469045043</v>
      </c>
      <c r="M46" s="17">
        <f t="shared" si="3"/>
        <v>7960318.097664047</v>
      </c>
      <c r="N46" s="15">
        <f t="shared" si="4"/>
        <v>0.34785772008658217</v>
      </c>
      <c r="O46" s="1">
        <f>IF(AND((N46-Interface!$C$5)&gt;Interface!$C$6,E46=1),1,0)</f>
        <v>0</v>
      </c>
      <c r="P46" s="16">
        <f t="shared" si="5"/>
        <v>86162.642997250485</v>
      </c>
      <c r="Q46" s="16">
        <f t="shared" si="6"/>
        <v>409848.22308362665</v>
      </c>
      <c r="R46" s="17">
        <f>IF(O46=1,Interface!$C$5*(L46+M46),L46)</f>
        <v>4246095.0469045043</v>
      </c>
      <c r="S46" s="17">
        <f>IF(O46=1,Interface!$C$9*(L46+M46),M46)</f>
        <v>7960318.097664047</v>
      </c>
      <c r="T46" s="3">
        <f t="shared" si="7"/>
        <v>12206413.144568551</v>
      </c>
      <c r="U46" s="15">
        <f t="shared" si="8"/>
        <v>5.8543782807972351E-2</v>
      </c>
    </row>
    <row r="47" spans="1:21">
      <c r="A47" s="8">
        <v>40456</v>
      </c>
      <c r="B47" s="1">
        <v>14.04</v>
      </c>
      <c r="C47" s="1">
        <v>19.519600000000001</v>
      </c>
      <c r="D47" s="1">
        <v>52.21</v>
      </c>
      <c r="E47" s="1">
        <f t="shared" si="9"/>
        <v>0</v>
      </c>
      <c r="F47" s="3">
        <f>IF(E47=0,F46,F46*(1+Interface!$C$4))</f>
        <v>59550.8</v>
      </c>
      <c r="G47" s="3">
        <f t="shared" si="10"/>
        <v>752545.25865378964</v>
      </c>
      <c r="H47" s="3">
        <f t="shared" si="0"/>
        <v>10565735.431499206</v>
      </c>
      <c r="I47" s="15">
        <f t="shared" si="1"/>
        <v>6.7634629376537581E-2</v>
      </c>
      <c r="J47" s="16">
        <f t="shared" si="11"/>
        <v>86162.642997250485</v>
      </c>
      <c r="K47" s="16">
        <f t="shared" si="12"/>
        <v>406797.40237008745</v>
      </c>
      <c r="L47" s="17">
        <f t="shared" si="2"/>
        <v>4498551.5908864476</v>
      </c>
      <c r="M47" s="17">
        <f t="shared" si="3"/>
        <v>7940522.5753031597</v>
      </c>
      <c r="N47" s="15">
        <f t="shared" si="4"/>
        <v>0.36164681798536652</v>
      </c>
      <c r="O47" s="1">
        <f>IF(AND((N47-Interface!$C$5)&gt;Interface!$C$6,E47=1),1,0)</f>
        <v>0</v>
      </c>
      <c r="P47" s="16">
        <f t="shared" si="5"/>
        <v>86162.642997250485</v>
      </c>
      <c r="Q47" s="16">
        <f t="shared" si="6"/>
        <v>406797.40237008745</v>
      </c>
      <c r="R47" s="17">
        <f>IF(O47=1,Interface!$C$5*(L47+M47),L47)</f>
        <v>4498551.5908864476</v>
      </c>
      <c r="S47" s="17">
        <f>IF(O47=1,Interface!$C$9*(L47+M47),M47)</f>
        <v>7940522.5753031597</v>
      </c>
      <c r="T47" s="3">
        <f t="shared" si="7"/>
        <v>12439074.166189607</v>
      </c>
      <c r="U47" s="15">
        <f t="shared" si="8"/>
        <v>5.7448777172047563E-2</v>
      </c>
    </row>
    <row r="48" spans="1:21">
      <c r="A48" s="8">
        <v>40487</v>
      </c>
      <c r="B48" s="1">
        <v>14.35</v>
      </c>
      <c r="C48" s="1">
        <v>19.574200000000001</v>
      </c>
      <c r="D48" s="1">
        <v>53.17</v>
      </c>
      <c r="E48" s="1">
        <f t="shared" si="9"/>
        <v>0</v>
      </c>
      <c r="F48" s="3">
        <f>IF(E48=0,F47,F47*(1+Interface!$C$4))</f>
        <v>59550.8</v>
      </c>
      <c r="G48" s="3">
        <f t="shared" si="10"/>
        <v>748395.37712068856</v>
      </c>
      <c r="H48" s="3">
        <f t="shared" si="0"/>
        <v>10739473.661681881</v>
      </c>
      <c r="I48" s="15">
        <f t="shared" si="1"/>
        <v>6.6540467672052281E-2</v>
      </c>
      <c r="J48" s="16">
        <f t="shared" si="11"/>
        <v>86162.642997250485</v>
      </c>
      <c r="K48" s="16">
        <f t="shared" si="12"/>
        <v>403755.09157322219</v>
      </c>
      <c r="L48" s="17">
        <f t="shared" si="2"/>
        <v>4581267.7281638086</v>
      </c>
      <c r="M48" s="17">
        <f t="shared" si="3"/>
        <v>7903182.9134725658</v>
      </c>
      <c r="N48" s="15">
        <f t="shared" si="4"/>
        <v>0.36695789503824955</v>
      </c>
      <c r="O48" s="1">
        <f>IF(AND((N48-Interface!$C$5)&gt;Interface!$C$6,E48=1),1,0)</f>
        <v>0</v>
      </c>
      <c r="P48" s="16">
        <f t="shared" si="5"/>
        <v>86162.642997250485</v>
      </c>
      <c r="Q48" s="16">
        <f t="shared" si="6"/>
        <v>403755.09157322219</v>
      </c>
      <c r="R48" s="17">
        <f>IF(O48=1,Interface!$C$5*(L48+M48),L48)</f>
        <v>4581267.7281638086</v>
      </c>
      <c r="S48" s="17">
        <f>IF(O48=1,Interface!$C$9*(L48+M48),M48)</f>
        <v>7903182.9134725658</v>
      </c>
      <c r="T48" s="3">
        <f t="shared" si="7"/>
        <v>12484450.641636375</v>
      </c>
      <c r="U48" s="15">
        <f t="shared" si="8"/>
        <v>5.7239971586473752E-2</v>
      </c>
    </row>
    <row r="49" spans="1:21">
      <c r="A49" s="8">
        <v>40517</v>
      </c>
      <c r="B49" s="1">
        <v>14.1</v>
      </c>
      <c r="C49" s="1">
        <v>19.594200000000001</v>
      </c>
      <c r="D49" s="1">
        <v>50.91</v>
      </c>
      <c r="E49" s="1">
        <f t="shared" si="9"/>
        <v>0</v>
      </c>
      <c r="F49" s="3">
        <f>IF(E49=0,F48,F48*(1+Interface!$C$4))</f>
        <v>59550.8</v>
      </c>
      <c r="G49" s="3">
        <f t="shared" si="10"/>
        <v>744171.9161277808</v>
      </c>
      <c r="H49" s="3">
        <f t="shared" si="0"/>
        <v>10492824.017401708</v>
      </c>
      <c r="I49" s="15">
        <f t="shared" si="1"/>
        <v>6.8104601660607639E-2</v>
      </c>
      <c r="J49" s="16">
        <f t="shared" si="11"/>
        <v>86162.642997250485</v>
      </c>
      <c r="K49" s="16">
        <f t="shared" si="12"/>
        <v>400715.88609404978</v>
      </c>
      <c r="L49" s="17">
        <f t="shared" si="2"/>
        <v>4386540.1549900221</v>
      </c>
      <c r="M49" s="17">
        <f t="shared" si="3"/>
        <v>7851707.2153040301</v>
      </c>
      <c r="N49" s="15">
        <f t="shared" si="4"/>
        <v>0.35842878659549637</v>
      </c>
      <c r="O49" s="1">
        <f>IF(AND((N49-Interface!$C$5)&gt;Interface!$C$6,E49=1),1,0)</f>
        <v>0</v>
      </c>
      <c r="P49" s="16">
        <f t="shared" si="5"/>
        <v>86162.642997250485</v>
      </c>
      <c r="Q49" s="16">
        <f t="shared" si="6"/>
        <v>400715.88609404978</v>
      </c>
      <c r="R49" s="17">
        <f>IF(O49=1,Interface!$C$5*(L49+M49),L49)</f>
        <v>4386540.1549900221</v>
      </c>
      <c r="S49" s="17">
        <f>IF(O49=1,Interface!$C$9*(L49+M49),M49)</f>
        <v>7851707.2153040301</v>
      </c>
      <c r="T49" s="3">
        <f t="shared" si="7"/>
        <v>12238247.370294053</v>
      </c>
      <c r="U49" s="15">
        <f t="shared" si="8"/>
        <v>5.8391498257714163E-2</v>
      </c>
    </row>
    <row r="50" spans="1:21">
      <c r="A50" s="8">
        <v>40548</v>
      </c>
      <c r="B50" s="1">
        <v>14.01</v>
      </c>
      <c r="C50" s="1">
        <v>19.685199999999998</v>
      </c>
      <c r="D50" s="1">
        <v>51.25</v>
      </c>
      <c r="E50" s="1">
        <f t="shared" si="9"/>
        <v>1</v>
      </c>
      <c r="F50" s="3">
        <f>IF(E50=0,F49,F49*(1+Interface!$C$4))</f>
        <v>63123.848000000005</v>
      </c>
      <c r="G50" s="3">
        <f t="shared" si="10"/>
        <v>739666.28814776649</v>
      </c>
      <c r="H50" s="3">
        <f t="shared" si="0"/>
        <v>10362724.696950208</v>
      </c>
      <c r="I50" s="15">
        <f t="shared" si="1"/>
        <v>7.3097201571217199E-2</v>
      </c>
      <c r="J50" s="16">
        <f t="shared" si="11"/>
        <v>86162.642997250485</v>
      </c>
      <c r="K50" s="16">
        <f t="shared" si="12"/>
        <v>397509.22078203876</v>
      </c>
      <c r="L50" s="17">
        <f t="shared" si="2"/>
        <v>4415835.4536090875</v>
      </c>
      <c r="M50" s="17">
        <f t="shared" si="3"/>
        <v>7825048.5129385889</v>
      </c>
      <c r="N50" s="15">
        <f t="shared" si="4"/>
        <v>0.36074481758644555</v>
      </c>
      <c r="O50" s="1">
        <f>IF(AND((N50-Interface!$C$5)&gt;Interface!$C$6,E50=1),1,0)</f>
        <v>1</v>
      </c>
      <c r="P50" s="16">
        <f t="shared" si="5"/>
        <v>71653.954926132734</v>
      </c>
      <c r="Q50" s="16">
        <f t="shared" si="6"/>
        <v>435282.28194701462</v>
      </c>
      <c r="R50" s="17">
        <f>IF(O50=1,Interface!$C$5*(L50+M50),L50)</f>
        <v>3672265.1899643023</v>
      </c>
      <c r="S50" s="17">
        <f>IF(O50=1,Interface!$C$9*(L50+M50),M50)</f>
        <v>8568618.7765833717</v>
      </c>
      <c r="T50" s="3">
        <f t="shared" si="7"/>
        <v>12240883.966547674</v>
      </c>
      <c r="U50" s="15">
        <f t="shared" si="8"/>
        <v>6.1881656428578645E-2</v>
      </c>
    </row>
    <row r="51" spans="1:21">
      <c r="A51" s="8">
        <v>40579</v>
      </c>
      <c r="B51" s="1">
        <v>13.3</v>
      </c>
      <c r="C51" s="1">
        <v>19.700099999999999</v>
      </c>
      <c r="D51" s="1">
        <v>47.28</v>
      </c>
      <c r="E51" s="1">
        <f t="shared" si="9"/>
        <v>0</v>
      </c>
      <c r="F51" s="3">
        <f>IF(E51=0,F50,F50*(1+Interface!$C$4))</f>
        <v>63123.848000000005</v>
      </c>
      <c r="G51" s="3">
        <f t="shared" si="10"/>
        <v>734920.13416280411</v>
      </c>
      <c r="H51" s="3">
        <f t="shared" si="0"/>
        <v>9774437.7843652945</v>
      </c>
      <c r="I51" s="15">
        <f t="shared" si="1"/>
        <v>7.7496649189545963E-2</v>
      </c>
      <c r="J51" s="16">
        <f t="shared" si="11"/>
        <v>71653.954926132734</v>
      </c>
      <c r="K51" s="16">
        <f t="shared" si="12"/>
        <v>432078.04196853738</v>
      </c>
      <c r="L51" s="17">
        <f t="shared" si="2"/>
        <v>3387798.9889075556</v>
      </c>
      <c r="M51" s="17">
        <f t="shared" si="3"/>
        <v>8511980.6345843822</v>
      </c>
      <c r="N51" s="15">
        <f t="shared" si="4"/>
        <v>0.28469426292731809</v>
      </c>
      <c r="O51" s="1">
        <f>IF(AND((N51-Interface!$C$5)&gt;Interface!$C$6,E51=1),1,0)</f>
        <v>0</v>
      </c>
      <c r="P51" s="16">
        <f t="shared" si="5"/>
        <v>71653.954926132734</v>
      </c>
      <c r="Q51" s="16">
        <f t="shared" si="6"/>
        <v>432078.04196853732</v>
      </c>
      <c r="R51" s="17">
        <f>IF(O51=1,Interface!$C$5*(L51+M51),L51)</f>
        <v>3387798.9889075556</v>
      </c>
      <c r="S51" s="17">
        <f>IF(O51=1,Interface!$C$9*(L51+M51),M51)</f>
        <v>8511980.6345843822</v>
      </c>
      <c r="T51" s="3">
        <f t="shared" si="7"/>
        <v>11899779.623491937</v>
      </c>
      <c r="U51" s="15">
        <f t="shared" si="8"/>
        <v>6.3655479342206431E-2</v>
      </c>
    </row>
    <row r="52" spans="1:21">
      <c r="A52" s="8">
        <v>40607</v>
      </c>
      <c r="B52" s="1">
        <v>13.41</v>
      </c>
      <c r="C52" s="1">
        <v>19.816099999999999</v>
      </c>
      <c r="D52" s="1">
        <v>46.3</v>
      </c>
      <c r="E52" s="1">
        <f t="shared" si="9"/>
        <v>0</v>
      </c>
      <c r="F52" s="3">
        <f>IF(E52=0,F51,F51*(1+Interface!$C$4))</f>
        <v>63123.848000000005</v>
      </c>
      <c r="G52" s="3">
        <f t="shared" si="10"/>
        <v>730212.91208972433</v>
      </c>
      <c r="H52" s="3">
        <f t="shared" si="0"/>
        <v>9792155.1511232033</v>
      </c>
      <c r="I52" s="15">
        <f t="shared" si="1"/>
        <v>7.7356431174715717E-2</v>
      </c>
      <c r="J52" s="16">
        <f t="shared" si="11"/>
        <v>71653.954926132734</v>
      </c>
      <c r="K52" s="16">
        <f t="shared" si="12"/>
        <v>428892.55905313016</v>
      </c>
      <c r="L52" s="17">
        <f t="shared" si="2"/>
        <v>3317578.1130799456</v>
      </c>
      <c r="M52" s="17">
        <f t="shared" si="3"/>
        <v>8498977.8394527324</v>
      </c>
      <c r="N52" s="15">
        <f t="shared" si="4"/>
        <v>0.28075677265073828</v>
      </c>
      <c r="O52" s="1">
        <f>IF(AND((N52-Interface!$C$5)&gt;Interface!$C$6,E52=1),1,0)</f>
        <v>0</v>
      </c>
      <c r="P52" s="16">
        <f t="shared" si="5"/>
        <v>71653.954926132734</v>
      </c>
      <c r="Q52" s="16">
        <f t="shared" si="6"/>
        <v>428892.55905313016</v>
      </c>
      <c r="R52" s="17">
        <f>IF(O52=1,Interface!$C$5*(L52+M52),L52)</f>
        <v>3317578.1130799456</v>
      </c>
      <c r="S52" s="17">
        <f>IF(O52=1,Interface!$C$9*(L52+M52),M52)</f>
        <v>8498977.8394527324</v>
      </c>
      <c r="T52" s="3">
        <f t="shared" si="7"/>
        <v>11816555.952532679</v>
      </c>
      <c r="U52" s="15">
        <f t="shared" si="8"/>
        <v>6.4103803091428324E-2</v>
      </c>
    </row>
    <row r="53" spans="1:21">
      <c r="A53" s="8">
        <v>40638</v>
      </c>
      <c r="B53" s="1">
        <v>14.04</v>
      </c>
      <c r="C53" s="1">
        <v>20.026700000000002</v>
      </c>
      <c r="D53" s="1">
        <v>49.28</v>
      </c>
      <c r="E53" s="1">
        <f t="shared" si="9"/>
        <v>0</v>
      </c>
      <c r="F53" s="3">
        <f>IF(E53=0,F52,F52*(1+Interface!$C$4))</f>
        <v>63123.848000000005</v>
      </c>
      <c r="G53" s="3">
        <f t="shared" si="10"/>
        <v>725716.91151992371</v>
      </c>
      <c r="H53" s="3">
        <f t="shared" si="0"/>
        <v>10189065.437739728</v>
      </c>
      <c r="I53" s="15">
        <f t="shared" si="1"/>
        <v>7.4343047517813926E-2</v>
      </c>
      <c r="J53" s="16">
        <f t="shared" si="11"/>
        <v>71653.954926132734</v>
      </c>
      <c r="K53" s="16">
        <f t="shared" si="12"/>
        <v>425740.57455243857</v>
      </c>
      <c r="L53" s="17">
        <f t="shared" si="2"/>
        <v>3531106.8987598214</v>
      </c>
      <c r="M53" s="17">
        <f t="shared" si="3"/>
        <v>8526178.7643893231</v>
      </c>
      <c r="N53" s="15">
        <f t="shared" si="4"/>
        <v>0.29286084757467379</v>
      </c>
      <c r="O53" s="1">
        <f>IF(AND((N53-Interface!$C$5)&gt;Interface!$C$6,E53=1),1,0)</f>
        <v>0</v>
      </c>
      <c r="P53" s="16">
        <f t="shared" si="5"/>
        <v>71653.954926132734</v>
      </c>
      <c r="Q53" s="16">
        <f t="shared" si="6"/>
        <v>425740.57455243863</v>
      </c>
      <c r="R53" s="17">
        <f>IF(O53=1,Interface!$C$5*(L53+M53),L53)</f>
        <v>3531106.8987598214</v>
      </c>
      <c r="S53" s="17">
        <f>IF(O53=1,Interface!$C$9*(L53+M53),M53)</f>
        <v>8526178.7643893231</v>
      </c>
      <c r="T53" s="3">
        <f t="shared" si="7"/>
        <v>12057285.663149145</v>
      </c>
      <c r="U53" s="15">
        <f t="shared" si="8"/>
        <v>6.2823938750585964E-2</v>
      </c>
    </row>
    <row r="54" spans="1:21">
      <c r="A54" s="18">
        <v>40668</v>
      </c>
      <c r="B54" s="1">
        <v>13.69</v>
      </c>
      <c r="C54" s="1">
        <v>20.1296</v>
      </c>
      <c r="D54" s="1">
        <v>48.15</v>
      </c>
      <c r="E54" s="1">
        <f t="shared" si="9"/>
        <v>0</v>
      </c>
      <c r="F54" s="3">
        <f>IF(E54=0,F53,F53*(1+Interface!$C$4))</f>
        <v>63123.848000000005</v>
      </c>
      <c r="G54" s="3">
        <f t="shared" si="10"/>
        <v>721105.96572006983</v>
      </c>
      <c r="H54" s="3">
        <f t="shared" si="0"/>
        <v>9871940.6707077548</v>
      </c>
      <c r="I54" s="15">
        <f t="shared" si="1"/>
        <v>7.6731232618489104E-2</v>
      </c>
      <c r="J54" s="16">
        <f t="shared" si="11"/>
        <v>71653.954926132734</v>
      </c>
      <c r="K54" s="16">
        <f t="shared" si="12"/>
        <v>422604.70260267309</v>
      </c>
      <c r="L54" s="17">
        <f t="shared" si="2"/>
        <v>3450137.929693291</v>
      </c>
      <c r="M54" s="17">
        <f t="shared" si="3"/>
        <v>8506863.6215107683</v>
      </c>
      <c r="N54" s="15">
        <f t="shared" si="4"/>
        <v>0.28854541123195432</v>
      </c>
      <c r="O54" s="1">
        <f>IF(AND((N54-Interface!$C$5)&gt;Interface!$C$6,E54=1),1,0)</f>
        <v>0</v>
      </c>
      <c r="P54" s="16">
        <f t="shared" si="5"/>
        <v>71653.954926132734</v>
      </c>
      <c r="Q54" s="16">
        <f t="shared" si="6"/>
        <v>422604.70260267309</v>
      </c>
      <c r="R54" s="17">
        <f>IF(O54=1,Interface!$C$5*(L54+M54),L54)</f>
        <v>3450137.929693291</v>
      </c>
      <c r="S54" s="17">
        <f>IF(O54=1,Interface!$C$9*(L54+M54),M54)</f>
        <v>8506863.6215107683</v>
      </c>
      <c r="T54" s="3">
        <f t="shared" si="7"/>
        <v>11957001.551204059</v>
      </c>
      <c r="U54" s="15">
        <f t="shared" si="8"/>
        <v>6.3350847012620976E-2</v>
      </c>
    </row>
    <row r="55" spans="1:21">
      <c r="A55" s="8">
        <v>40699</v>
      </c>
      <c r="B55" s="1">
        <v>13.96</v>
      </c>
      <c r="C55" s="1">
        <v>20.230399999999999</v>
      </c>
      <c r="D55" s="1">
        <v>49.15</v>
      </c>
      <c r="E55" s="1">
        <f t="shared" si="9"/>
        <v>0</v>
      </c>
      <c r="F55" s="3">
        <f>IF(E55=0,F54,F54*(1+Interface!$C$4))</f>
        <v>63123.848000000005</v>
      </c>
      <c r="G55" s="3">
        <f t="shared" si="10"/>
        <v>716584.20010402403</v>
      </c>
      <c r="H55" s="3">
        <f t="shared" si="0"/>
        <v>10003515.433452176</v>
      </c>
      <c r="I55" s="15">
        <f t="shared" si="1"/>
        <v>7.5721998035504043E-2</v>
      </c>
      <c r="J55" s="16">
        <f t="shared" si="11"/>
        <v>71653.954926132734</v>
      </c>
      <c r="K55" s="16">
        <f t="shared" si="12"/>
        <v>419484.45544987335</v>
      </c>
      <c r="L55" s="17">
        <f t="shared" si="2"/>
        <v>3521791.8846194237</v>
      </c>
      <c r="M55" s="17">
        <f t="shared" si="3"/>
        <v>8486338.3275331184</v>
      </c>
      <c r="N55" s="15">
        <f t="shared" si="4"/>
        <v>0.29328395198906804</v>
      </c>
      <c r="O55" s="1">
        <f>IF(AND((N55-Interface!$C$5)&gt;Interface!$C$6,E55=1),1,0)</f>
        <v>0</v>
      </c>
      <c r="P55" s="16">
        <f t="shared" si="5"/>
        <v>71653.954926132734</v>
      </c>
      <c r="Q55" s="16">
        <f t="shared" si="6"/>
        <v>419484.45544987341</v>
      </c>
      <c r="R55" s="17">
        <f>IF(O55=1,Interface!$C$5*(L55+M55),L55)</f>
        <v>3521791.8846194237</v>
      </c>
      <c r="S55" s="17">
        <f>IF(O55=1,Interface!$C$9*(L55+M55),M55)</f>
        <v>8486338.3275331184</v>
      </c>
      <c r="T55" s="3">
        <f t="shared" si="7"/>
        <v>12008130.212152543</v>
      </c>
      <c r="U55" s="15">
        <f t="shared" si="8"/>
        <v>6.3081109433124255E-2</v>
      </c>
    </row>
    <row r="56" spans="1:21">
      <c r="A56" s="8">
        <v>40729</v>
      </c>
      <c r="B56" s="1">
        <v>14.36</v>
      </c>
      <c r="C56" s="1">
        <v>20.4345</v>
      </c>
      <c r="D56" s="1">
        <v>49.16</v>
      </c>
      <c r="E56" s="1">
        <f t="shared" si="9"/>
        <v>0</v>
      </c>
      <c r="F56" s="3">
        <f>IF(E56=0,F55,F55*(1+Interface!$C$4))</f>
        <v>63123.848000000005</v>
      </c>
      <c r="G56" s="3">
        <f t="shared" si="10"/>
        <v>712188.38896196277</v>
      </c>
      <c r="H56" s="3">
        <f t="shared" si="0"/>
        <v>10227025.265493784</v>
      </c>
      <c r="I56" s="15">
        <f t="shared" si="1"/>
        <v>7.4067107133857946E-2</v>
      </c>
      <c r="J56" s="16">
        <f t="shared" si="11"/>
        <v>71653.954926132734</v>
      </c>
      <c r="K56" s="16">
        <f t="shared" si="12"/>
        <v>416395.37335831259</v>
      </c>
      <c r="L56" s="17">
        <f t="shared" si="2"/>
        <v>3522508.424168685</v>
      </c>
      <c r="M56" s="17">
        <f t="shared" si="3"/>
        <v>8508831.2568904385</v>
      </c>
      <c r="N56" s="15">
        <f t="shared" si="4"/>
        <v>0.29277773860164152</v>
      </c>
      <c r="O56" s="1">
        <f>IF(AND((N56-Interface!$C$5)&gt;Interface!$C$6,E56=1),1,0)</f>
        <v>0</v>
      </c>
      <c r="P56" s="16">
        <f t="shared" si="5"/>
        <v>71653.954926132734</v>
      </c>
      <c r="Q56" s="16">
        <f t="shared" si="6"/>
        <v>416395.37335831259</v>
      </c>
      <c r="R56" s="17">
        <f>IF(O56=1,Interface!$C$5*(L56+M56),L56)</f>
        <v>3522508.424168685</v>
      </c>
      <c r="S56" s="17">
        <f>IF(O56=1,Interface!$C$9*(L56+M56),M56)</f>
        <v>8508831.2568904385</v>
      </c>
      <c r="T56" s="3">
        <f t="shared" si="7"/>
        <v>12031339.681059124</v>
      </c>
      <c r="U56" s="15">
        <f t="shared" si="8"/>
        <v>6.2959420653088752E-2</v>
      </c>
    </row>
    <row r="57" spans="1:21">
      <c r="A57" s="8">
        <v>40760</v>
      </c>
      <c r="B57" s="1">
        <v>14.2</v>
      </c>
      <c r="C57" s="1">
        <v>20.628399999999999</v>
      </c>
      <c r="D57" s="1">
        <v>47.04</v>
      </c>
      <c r="E57" s="1">
        <f t="shared" si="9"/>
        <v>0</v>
      </c>
      <c r="F57" s="3">
        <f>IF(E57=0,F56,F56*(1+Interface!$C$4))</f>
        <v>63123.848000000005</v>
      </c>
      <c r="G57" s="3">
        <f t="shared" si="10"/>
        <v>707743.04755351203</v>
      </c>
      <c r="H57" s="3">
        <f t="shared" si="0"/>
        <v>10049951.275259871</v>
      </c>
      <c r="I57" s="15">
        <f t="shared" si="1"/>
        <v>7.5372124227578718E-2</v>
      </c>
      <c r="J57" s="16">
        <f t="shared" si="11"/>
        <v>71653.954926132734</v>
      </c>
      <c r="K57" s="16">
        <f t="shared" si="12"/>
        <v>413335.32759615942</v>
      </c>
      <c r="L57" s="17">
        <f t="shared" si="2"/>
        <v>3370602.0397252836</v>
      </c>
      <c r="M57" s="17">
        <f t="shared" si="3"/>
        <v>8526446.471784614</v>
      </c>
      <c r="N57" s="15">
        <f t="shared" si="4"/>
        <v>0.28331413765896363</v>
      </c>
      <c r="O57" s="1">
        <f>IF(AND((N57-Interface!$C$5)&gt;Interface!$C$6,E57=1),1,0)</f>
        <v>0</v>
      </c>
      <c r="P57" s="16">
        <f t="shared" si="5"/>
        <v>71653.954926132734</v>
      </c>
      <c r="Q57" s="16">
        <f t="shared" si="6"/>
        <v>413335.32759615942</v>
      </c>
      <c r="R57" s="17">
        <f>IF(O57=1,Interface!$C$5*(L57+M57),L57)</f>
        <v>3370602.0397252836</v>
      </c>
      <c r="S57" s="17">
        <f>IF(O57=1,Interface!$C$9*(L57+M57),M57)</f>
        <v>8526446.471784614</v>
      </c>
      <c r="T57" s="3">
        <f t="shared" si="7"/>
        <v>11897048.511509897</v>
      </c>
      <c r="U57" s="15">
        <f t="shared" si="8"/>
        <v>6.3670092230620381E-2</v>
      </c>
    </row>
    <row r="58" spans="1:21">
      <c r="A58" s="8">
        <v>40791</v>
      </c>
      <c r="B58" s="1">
        <v>13.81</v>
      </c>
      <c r="C58" s="1">
        <v>20.793700000000001</v>
      </c>
      <c r="D58" s="1">
        <v>43.68</v>
      </c>
      <c r="E58" s="1">
        <f t="shared" si="9"/>
        <v>0</v>
      </c>
      <c r="F58" s="3">
        <f>IF(E58=0,F57,F57*(1+Interface!$C$4))</f>
        <v>63123.848000000005</v>
      </c>
      <c r="G58" s="3">
        <f t="shared" si="10"/>
        <v>703172.16790108627</v>
      </c>
      <c r="H58" s="3">
        <f t="shared" si="0"/>
        <v>9710807.6387140024</v>
      </c>
      <c r="I58" s="15">
        <f t="shared" si="1"/>
        <v>7.8004446610613079E-2</v>
      </c>
      <c r="J58" s="16">
        <f t="shared" si="11"/>
        <v>71653.954926132734</v>
      </c>
      <c r="K58" s="16">
        <f t="shared" si="12"/>
        <v>410299.60773870262</v>
      </c>
      <c r="L58" s="17">
        <f t="shared" si="2"/>
        <v>3129844.7511734776</v>
      </c>
      <c r="M58" s="17">
        <f t="shared" si="3"/>
        <v>8531646.953436261</v>
      </c>
      <c r="N58" s="15">
        <f t="shared" si="4"/>
        <v>0.2683914571526268</v>
      </c>
      <c r="O58" s="1">
        <f>IF(AND((N58-Interface!$C$5)&gt;Interface!$C$6,E58=1),1,0)</f>
        <v>0</v>
      </c>
      <c r="P58" s="16">
        <f t="shared" si="5"/>
        <v>71653.954926132734</v>
      </c>
      <c r="Q58" s="16">
        <f t="shared" si="6"/>
        <v>410299.60773870262</v>
      </c>
      <c r="R58" s="17">
        <f>IF(O58=1,Interface!$C$5*(L58+M58),L58)</f>
        <v>3129844.7511734776</v>
      </c>
      <c r="S58" s="17">
        <f>IF(O58=1,Interface!$C$9*(L58+M58),M58)</f>
        <v>8531646.953436261</v>
      </c>
      <c r="T58" s="3">
        <f t="shared" si="7"/>
        <v>11661491.704609739</v>
      </c>
      <c r="U58" s="15">
        <f t="shared" si="8"/>
        <v>6.4956199017023611E-2</v>
      </c>
    </row>
    <row r="59" spans="1:21">
      <c r="A59" s="8">
        <v>40821</v>
      </c>
      <c r="B59" s="1">
        <v>13.18</v>
      </c>
      <c r="C59" s="1">
        <v>20.9102</v>
      </c>
      <c r="D59" s="1">
        <v>41.04</v>
      </c>
      <c r="E59" s="1">
        <f t="shared" si="9"/>
        <v>0</v>
      </c>
      <c r="F59" s="3">
        <f>IF(E59=0,F58,F58*(1+Interface!$C$4))</f>
        <v>63123.848000000005</v>
      </c>
      <c r="G59" s="3">
        <f t="shared" si="10"/>
        <v>698382.80158849142</v>
      </c>
      <c r="H59" s="3">
        <f t="shared" si="0"/>
        <v>9204685.3249363173</v>
      </c>
      <c r="I59" s="15">
        <f t="shared" si="1"/>
        <v>8.2293543913761202E-2</v>
      </c>
      <c r="J59" s="16">
        <f t="shared" si="11"/>
        <v>71653.954926132734</v>
      </c>
      <c r="K59" s="16">
        <f t="shared" si="12"/>
        <v>407280.80122322211</v>
      </c>
      <c r="L59" s="17">
        <f t="shared" si="2"/>
        <v>2940678.3101684875</v>
      </c>
      <c r="M59" s="17">
        <f t="shared" si="3"/>
        <v>8516323.0097378194</v>
      </c>
      <c r="N59" s="15">
        <f t="shared" si="4"/>
        <v>0.25667085374766596</v>
      </c>
      <c r="O59" s="1">
        <f>IF(AND((N59-Interface!$C$5)&gt;Interface!$C$6,E59=1),1,0)</f>
        <v>0</v>
      </c>
      <c r="P59" s="16">
        <f t="shared" si="5"/>
        <v>71653.954926132734</v>
      </c>
      <c r="Q59" s="16">
        <f t="shared" si="6"/>
        <v>407280.80122322217</v>
      </c>
      <c r="R59" s="17">
        <f>IF(O59=1,Interface!$C$5*(L59+M59),L59)</f>
        <v>2940678.3101684875</v>
      </c>
      <c r="S59" s="17">
        <f>IF(O59=1,Interface!$C$9*(L59+M59),M59)</f>
        <v>8516323.0097378194</v>
      </c>
      <c r="T59" s="3">
        <f t="shared" si="7"/>
        <v>11457001.319906307</v>
      </c>
      <c r="U59" s="15">
        <f t="shared" si="8"/>
        <v>6.6115570283114419E-2</v>
      </c>
    </row>
    <row r="60" spans="1:21">
      <c r="A60" s="8">
        <v>40852</v>
      </c>
      <c r="B60" s="1">
        <v>14.03</v>
      </c>
      <c r="C60" s="1">
        <v>21.049900000000001</v>
      </c>
      <c r="D60" s="1">
        <v>44.89</v>
      </c>
      <c r="E60" s="1">
        <f t="shared" si="9"/>
        <v>0</v>
      </c>
      <c r="F60" s="3">
        <f>IF(E60=0,F59,F59*(1+Interface!$C$4))</f>
        <v>63123.848000000005</v>
      </c>
      <c r="G60" s="3">
        <f t="shared" si="10"/>
        <v>693883.59645663109</v>
      </c>
      <c r="H60" s="3">
        <f t="shared" si="0"/>
        <v>9735186.8582865335</v>
      </c>
      <c r="I60" s="15">
        <f t="shared" si="1"/>
        <v>7.7809104953669411E-2</v>
      </c>
      <c r="J60" s="16">
        <f t="shared" si="11"/>
        <v>71653.954926132734</v>
      </c>
      <c r="K60" s="16">
        <f t="shared" si="12"/>
        <v>404282.02935257193</v>
      </c>
      <c r="L60" s="17">
        <f t="shared" si="2"/>
        <v>3216546.0366340983</v>
      </c>
      <c r="M60" s="17">
        <f t="shared" si="3"/>
        <v>8510096.2896687035</v>
      </c>
      <c r="N60" s="15">
        <f t="shared" si="4"/>
        <v>0.27429386410288997</v>
      </c>
      <c r="O60" s="1">
        <f>IF(AND((N60-Interface!$C$5)&gt;Interface!$C$6,E60=1),1,0)</f>
        <v>0</v>
      </c>
      <c r="P60" s="16">
        <f t="shared" si="5"/>
        <v>71653.954926132734</v>
      </c>
      <c r="Q60" s="16">
        <f t="shared" si="6"/>
        <v>404282.02935257187</v>
      </c>
      <c r="R60" s="17">
        <f>IF(O60=1,Interface!$C$5*(L60+M60),L60)</f>
        <v>3216546.0366340983</v>
      </c>
      <c r="S60" s="17">
        <f>IF(O60=1,Interface!$C$9*(L60+M60),M60)</f>
        <v>8510096.2896687035</v>
      </c>
      <c r="T60" s="3">
        <f t="shared" si="7"/>
        <v>11726642.326302802</v>
      </c>
      <c r="U60" s="15">
        <f t="shared" si="8"/>
        <v>6.459531679421672E-2</v>
      </c>
    </row>
    <row r="61" spans="1:21">
      <c r="A61" s="8">
        <v>40882</v>
      </c>
      <c r="B61" s="1">
        <v>13.65</v>
      </c>
      <c r="C61" s="1">
        <v>21.237300000000001</v>
      </c>
      <c r="D61" s="1">
        <v>42.94</v>
      </c>
      <c r="E61" s="1">
        <f t="shared" si="9"/>
        <v>0</v>
      </c>
      <c r="F61" s="3">
        <f>IF(E61=0,F60,F60*(1+Interface!$C$4))</f>
        <v>63123.848000000005</v>
      </c>
      <c r="G61" s="3">
        <f t="shared" si="10"/>
        <v>689259.13872769335</v>
      </c>
      <c r="H61" s="3">
        <f t="shared" si="0"/>
        <v>9408387.2436330151</v>
      </c>
      <c r="I61" s="15">
        <f t="shared" si="1"/>
        <v>8.051179829068128E-2</v>
      </c>
      <c r="J61" s="16">
        <f t="shared" si="11"/>
        <v>71653.954926132734</v>
      </c>
      <c r="K61" s="16">
        <f t="shared" si="12"/>
        <v>401309.71893646434</v>
      </c>
      <c r="L61" s="17">
        <f t="shared" si="2"/>
        <v>3076820.8245281396</v>
      </c>
      <c r="M61" s="17">
        <f t="shared" si="3"/>
        <v>8522734.8939693738</v>
      </c>
      <c r="N61" s="15">
        <f t="shared" si="4"/>
        <v>0.265253333765328</v>
      </c>
      <c r="O61" s="1">
        <f>IF(AND((N61-Interface!$C$5)&gt;Interface!$C$6,E61=1),1,0)</f>
        <v>0</v>
      </c>
      <c r="P61" s="16">
        <f t="shared" si="5"/>
        <v>71653.954926132734</v>
      </c>
      <c r="Q61" s="16">
        <f t="shared" si="6"/>
        <v>401309.71893646428</v>
      </c>
      <c r="R61" s="17">
        <f>IF(O61=1,Interface!$C$5*(L61+M61),L61)</f>
        <v>3076820.8245281396</v>
      </c>
      <c r="S61" s="17">
        <f>IF(O61=1,Interface!$C$9*(L61+M61),M61)</f>
        <v>8522734.8939693738</v>
      </c>
      <c r="T61" s="3">
        <f t="shared" si="7"/>
        <v>11599555.718497513</v>
      </c>
      <c r="U61" s="15">
        <f t="shared" si="8"/>
        <v>6.5303033528435611E-2</v>
      </c>
    </row>
    <row r="62" spans="1:21">
      <c r="A62" s="8">
        <v>40913</v>
      </c>
      <c r="B62" s="1">
        <v>13.1</v>
      </c>
      <c r="C62" s="1">
        <v>21.4129</v>
      </c>
      <c r="D62" s="1">
        <v>40.6</v>
      </c>
      <c r="E62" s="1">
        <f t="shared" si="9"/>
        <v>1</v>
      </c>
      <c r="F62" s="3">
        <f>IF(E62=0,F61,F61*(1+Interface!$C$4))</f>
        <v>66911.278880000013</v>
      </c>
      <c r="G62" s="3">
        <f t="shared" si="10"/>
        <v>684151.4075154796</v>
      </c>
      <c r="H62" s="3">
        <f t="shared" si="0"/>
        <v>8962383.4384527821</v>
      </c>
      <c r="I62" s="15">
        <f t="shared" si="1"/>
        <v>8.9589488340237167E-2</v>
      </c>
      <c r="J62" s="16">
        <f t="shared" si="11"/>
        <v>71653.954926132734</v>
      </c>
      <c r="K62" s="16">
        <f t="shared" si="12"/>
        <v>398184.90730982798</v>
      </c>
      <c r="L62" s="17">
        <f t="shared" si="2"/>
        <v>2909150.5700009889</v>
      </c>
      <c r="M62" s="17">
        <f t="shared" si="3"/>
        <v>8526293.6017346159</v>
      </c>
      <c r="N62" s="15">
        <f t="shared" si="4"/>
        <v>0.25439768900200532</v>
      </c>
      <c r="O62" s="1">
        <f>IF(AND((N62-Interface!$C$5)&gt;Interface!$C$6,E62=1),1,0)</f>
        <v>0</v>
      </c>
      <c r="P62" s="16">
        <f t="shared" si="5"/>
        <v>71653.954926132734</v>
      </c>
      <c r="Q62" s="16">
        <f t="shared" si="6"/>
        <v>398184.90730982798</v>
      </c>
      <c r="R62" s="17">
        <f>IF(O62=1,Interface!$C$5*(L62+M62),L62)</f>
        <v>2909150.5700009889</v>
      </c>
      <c r="S62" s="17">
        <f>IF(O62=1,Interface!$C$9*(L62+M62),M62)</f>
        <v>8526293.6017346159</v>
      </c>
      <c r="T62" s="3">
        <f t="shared" si="7"/>
        <v>11435444.171735605</v>
      </c>
      <c r="U62" s="15">
        <f t="shared" si="8"/>
        <v>7.021461820823488E-2</v>
      </c>
    </row>
    <row r="63" spans="1:21">
      <c r="A63" s="8">
        <v>40944</v>
      </c>
      <c r="B63" s="1">
        <v>14.03</v>
      </c>
      <c r="C63" s="1">
        <v>21.567699999999999</v>
      </c>
      <c r="D63" s="1">
        <v>46.16</v>
      </c>
      <c r="E63" s="1">
        <f t="shared" si="9"/>
        <v>0</v>
      </c>
      <c r="F63" s="3">
        <f>IF(E63=0,F62,F62*(1+Interface!$C$4))</f>
        <v>66911.278880000013</v>
      </c>
      <c r="G63" s="3">
        <f t="shared" si="10"/>
        <v>679382.25007570768</v>
      </c>
      <c r="H63" s="3">
        <f t="shared" si="0"/>
        <v>9531732.9685621783</v>
      </c>
      <c r="I63" s="15">
        <f t="shared" si="1"/>
        <v>8.4238128492296574E-2</v>
      </c>
      <c r="J63" s="16">
        <f t="shared" si="11"/>
        <v>71653.954926132734</v>
      </c>
      <c r="K63" s="16">
        <f t="shared" si="12"/>
        <v>395082.52370471478</v>
      </c>
      <c r="L63" s="17">
        <f t="shared" si="2"/>
        <v>3307546.5593902869</v>
      </c>
      <c r="M63" s="17">
        <f t="shared" si="3"/>
        <v>8521021.3465061765</v>
      </c>
      <c r="N63" s="15">
        <f t="shared" si="4"/>
        <v>0.279623584672621</v>
      </c>
      <c r="O63" s="1">
        <f>IF(AND((N63-Interface!$C$5)&gt;Interface!$C$6,E63=1),1,0)</f>
        <v>0</v>
      </c>
      <c r="P63" s="16">
        <f t="shared" si="5"/>
        <v>71653.954926132734</v>
      </c>
      <c r="Q63" s="16">
        <f t="shared" si="6"/>
        <v>395082.52370471478</v>
      </c>
      <c r="R63" s="17">
        <f>IF(O63=1,Interface!$C$5*(L63+M63),L63)</f>
        <v>3307546.5593902869</v>
      </c>
      <c r="S63" s="17">
        <f>IF(O63=1,Interface!$C$9*(L63+M63),M63)</f>
        <v>8521021.3465061765</v>
      </c>
      <c r="T63" s="3">
        <f t="shared" si="7"/>
        <v>11828567.905896463</v>
      </c>
      <c r="U63" s="15">
        <f t="shared" si="8"/>
        <v>6.7881027775115718E-2</v>
      </c>
    </row>
    <row r="64" spans="1:21">
      <c r="A64" s="8">
        <v>40973</v>
      </c>
      <c r="B64" s="1">
        <v>14.38</v>
      </c>
      <c r="C64" s="1">
        <v>21.6904</v>
      </c>
      <c r="D64" s="1">
        <v>47.36</v>
      </c>
      <c r="E64" s="1">
        <f t="shared" si="9"/>
        <v>0</v>
      </c>
      <c r="F64" s="3">
        <f>IF(E64=0,F63,F63*(1+Interface!$C$4))</f>
        <v>66911.278880000013</v>
      </c>
      <c r="G64" s="3">
        <f t="shared" si="10"/>
        <v>674729.17087682034</v>
      </c>
      <c r="H64" s="3">
        <f t="shared" si="0"/>
        <v>9702605.4772086777</v>
      </c>
      <c r="I64" s="15">
        <f t="shared" si="1"/>
        <v>8.275461147483397E-2</v>
      </c>
      <c r="J64" s="16">
        <f t="shared" si="11"/>
        <v>71653.954926132734</v>
      </c>
      <c r="K64" s="16">
        <f t="shared" si="12"/>
        <v>391997.68991280685</v>
      </c>
      <c r="L64" s="17">
        <f t="shared" si="2"/>
        <v>3393531.3053016462</v>
      </c>
      <c r="M64" s="17">
        <f t="shared" si="3"/>
        <v>8502586.6932847463</v>
      </c>
      <c r="N64" s="15">
        <f t="shared" si="4"/>
        <v>0.28526375626947359</v>
      </c>
      <c r="O64" s="1">
        <f>IF(AND((N64-Interface!$C$5)&gt;Interface!$C$6,E64=1),1,0)</f>
        <v>0</v>
      </c>
      <c r="P64" s="16">
        <f t="shared" si="5"/>
        <v>71653.954926132734</v>
      </c>
      <c r="Q64" s="16">
        <f t="shared" si="6"/>
        <v>391997.68991280685</v>
      </c>
      <c r="R64" s="17">
        <f>IF(O64=1,Interface!$C$5*(L64+M64),L64)</f>
        <v>3393531.3053016462</v>
      </c>
      <c r="S64" s="17">
        <f>IF(O64=1,Interface!$C$9*(L64+M64),M64)</f>
        <v>8502586.6932847463</v>
      </c>
      <c r="T64" s="3">
        <f t="shared" si="7"/>
        <v>11896117.998586392</v>
      </c>
      <c r="U64" s="15">
        <f t="shared" si="8"/>
        <v>6.7495576847456662E-2</v>
      </c>
    </row>
    <row r="65" spans="1:21">
      <c r="A65" s="8">
        <v>41004</v>
      </c>
      <c r="B65" s="1">
        <v>14.87</v>
      </c>
      <c r="C65" s="1">
        <v>21.806799999999999</v>
      </c>
      <c r="D65" s="1">
        <v>48.95</v>
      </c>
      <c r="E65" s="1">
        <f t="shared" si="9"/>
        <v>0</v>
      </c>
      <c r="F65" s="3">
        <f>IF(E65=0,F64,F64*(1+Interface!$C$4))</f>
        <v>66911.278880000013</v>
      </c>
      <c r="G65" s="3">
        <f t="shared" si="10"/>
        <v>670229.42112026352</v>
      </c>
      <c r="H65" s="3">
        <f t="shared" si="0"/>
        <v>9966311.4920583181</v>
      </c>
      <c r="I65" s="15">
        <f t="shared" si="1"/>
        <v>8.0564945938105731E-2</v>
      </c>
      <c r="J65" s="16">
        <f t="shared" si="11"/>
        <v>71653.954926132734</v>
      </c>
      <c r="K65" s="16">
        <f t="shared" si="12"/>
        <v>388929.32229903498</v>
      </c>
      <c r="L65" s="17">
        <f t="shared" si="2"/>
        <v>3507461.0936341975</v>
      </c>
      <c r="M65" s="17">
        <f t="shared" si="3"/>
        <v>8481303.945510596</v>
      </c>
      <c r="N65" s="15">
        <f t="shared" si="4"/>
        <v>0.29256233500130374</v>
      </c>
      <c r="O65" s="1">
        <f>IF(AND((N65-Interface!$C$5)&gt;Interface!$C$6,E65=1),1,0)</f>
        <v>0</v>
      </c>
      <c r="P65" s="16">
        <f t="shared" si="5"/>
        <v>71653.954926132734</v>
      </c>
      <c r="Q65" s="16">
        <f t="shared" si="6"/>
        <v>388929.32229903498</v>
      </c>
      <c r="R65" s="17">
        <f>IF(O65=1,Interface!$C$5*(L65+M65),L65)</f>
        <v>3507461.0936341975</v>
      </c>
      <c r="S65" s="17">
        <f>IF(O65=1,Interface!$C$9*(L65+M65),M65)</f>
        <v>8481303.945510596</v>
      </c>
      <c r="T65" s="3">
        <f t="shared" si="7"/>
        <v>11988765.039144794</v>
      </c>
      <c r="U65" s="15">
        <f t="shared" si="8"/>
        <v>6.6973983053159977E-2</v>
      </c>
    </row>
    <row r="66" spans="1:21">
      <c r="A66" s="18">
        <v>41034</v>
      </c>
      <c r="B66" s="1">
        <v>14.59</v>
      </c>
      <c r="C66" s="1">
        <v>22.0076</v>
      </c>
      <c r="D66" s="1">
        <v>48.46</v>
      </c>
      <c r="E66" s="1">
        <f t="shared" si="9"/>
        <v>0</v>
      </c>
      <c r="F66" s="3">
        <f>IF(E66=0,F65,F65*(1+Interface!$C$4))</f>
        <v>66911.278880000013</v>
      </c>
      <c r="G66" s="3">
        <f t="shared" si="10"/>
        <v>665643.31564528064</v>
      </c>
      <c r="H66" s="3">
        <f t="shared" si="0"/>
        <v>9711735.9752646443</v>
      </c>
      <c r="I66" s="15">
        <f t="shared" si="1"/>
        <v>8.267680964608598E-2</v>
      </c>
      <c r="J66" s="16">
        <f t="shared" si="11"/>
        <v>71653.954926132734</v>
      </c>
      <c r="K66" s="16">
        <f t="shared" si="12"/>
        <v>385888.950841902</v>
      </c>
      <c r="L66" s="17">
        <f t="shared" si="2"/>
        <v>3472350.6557203922</v>
      </c>
      <c r="M66" s="17">
        <f t="shared" si="3"/>
        <v>8492489.6745482422</v>
      </c>
      <c r="N66" s="15">
        <f t="shared" si="4"/>
        <v>0.29021287036618826</v>
      </c>
      <c r="O66" s="1">
        <f>IF(AND((N66-Interface!$C$5)&gt;Interface!$C$6,E66=1),1,0)</f>
        <v>0</v>
      </c>
      <c r="P66" s="16">
        <f t="shared" si="5"/>
        <v>71653.954926132734</v>
      </c>
      <c r="Q66" s="16">
        <f t="shared" si="6"/>
        <v>385888.950841902</v>
      </c>
      <c r="R66" s="17">
        <f>IF(O66=1,Interface!$C$5*(L66+M66),L66)</f>
        <v>3472350.6557203922</v>
      </c>
      <c r="S66" s="17">
        <f>IF(O66=1,Interface!$C$9*(L66+M66),M66)</f>
        <v>8492489.6745482422</v>
      </c>
      <c r="T66" s="3">
        <f t="shared" si="7"/>
        <v>11964840.330268634</v>
      </c>
      <c r="U66" s="15">
        <f t="shared" si="8"/>
        <v>6.7107903189375262E-2</v>
      </c>
    </row>
    <row r="67" spans="1:21">
      <c r="A67" s="8">
        <v>41065</v>
      </c>
      <c r="B67" s="1">
        <v>14.35</v>
      </c>
      <c r="C67" s="1">
        <v>22.136500000000002</v>
      </c>
      <c r="D67" s="1">
        <v>46.4</v>
      </c>
      <c r="E67" s="1">
        <f t="shared" si="9"/>
        <v>0</v>
      </c>
      <c r="F67" s="3">
        <f>IF(E67=0,F66,F66*(1+Interface!$C$4))</f>
        <v>66911.278880000013</v>
      </c>
      <c r="G67" s="3">
        <f t="shared" si="10"/>
        <v>660980.50875468832</v>
      </c>
      <c r="H67" s="3">
        <f t="shared" si="0"/>
        <v>9485070.3006297778</v>
      </c>
      <c r="I67" s="15">
        <f t="shared" si="1"/>
        <v>8.4652545643935595E-2</v>
      </c>
      <c r="J67" s="16">
        <f t="shared" si="11"/>
        <v>71653.954926132734</v>
      </c>
      <c r="K67" s="16">
        <f t="shared" si="12"/>
        <v>382866.28335246147</v>
      </c>
      <c r="L67" s="17">
        <f t="shared" si="2"/>
        <v>3324743.5085725589</v>
      </c>
      <c r="M67" s="17">
        <f t="shared" si="3"/>
        <v>8475319.4814317636</v>
      </c>
      <c r="N67" s="15">
        <f t="shared" si="4"/>
        <v>0.28175642040122201</v>
      </c>
      <c r="O67" s="1">
        <f>IF(AND((N67-Interface!$C$5)&gt;Interface!$C$6,E67=1),1,0)</f>
        <v>0</v>
      </c>
      <c r="P67" s="16">
        <f t="shared" si="5"/>
        <v>71653.954926132734</v>
      </c>
      <c r="Q67" s="16">
        <f t="shared" si="6"/>
        <v>382866.28335246147</v>
      </c>
      <c r="R67" s="17">
        <f>IF(O67=1,Interface!$C$5*(L67+M67),L67)</f>
        <v>3324743.5085725589</v>
      </c>
      <c r="S67" s="17">
        <f>IF(O67=1,Interface!$C$9*(L67+M67),M67)</f>
        <v>8475319.4814317636</v>
      </c>
      <c r="T67" s="3">
        <f t="shared" si="7"/>
        <v>11800062.990004323</v>
      </c>
      <c r="U67" s="15">
        <f t="shared" si="8"/>
        <v>6.8045005119053689E-2</v>
      </c>
    </row>
    <row r="68" spans="1:21">
      <c r="A68" s="8">
        <v>41095</v>
      </c>
      <c r="B68" s="1">
        <v>15.12</v>
      </c>
      <c r="C68" s="1">
        <v>22.316099999999999</v>
      </c>
      <c r="D68" s="1">
        <v>50.5</v>
      </c>
      <c r="E68" s="1">
        <f t="shared" si="9"/>
        <v>0</v>
      </c>
      <c r="F68" s="3">
        <f>IF(E68=0,F67,F67*(1+Interface!$C$4))</f>
        <v>66911.278880000013</v>
      </c>
      <c r="G68" s="3">
        <f t="shared" si="10"/>
        <v>656555.15962241322</v>
      </c>
      <c r="H68" s="3">
        <f t="shared" si="0"/>
        <v>9927114.0134908874</v>
      </c>
      <c r="I68" s="15">
        <f t="shared" si="1"/>
        <v>8.0883058809319203E-2</v>
      </c>
      <c r="J68" s="16">
        <f t="shared" si="11"/>
        <v>71653.954926132734</v>
      </c>
      <c r="K68" s="16">
        <f t="shared" si="12"/>
        <v>379867.94229466014</v>
      </c>
      <c r="L68" s="17">
        <f t="shared" si="2"/>
        <v>3618524.7237697029</v>
      </c>
      <c r="M68" s="17">
        <f t="shared" si="3"/>
        <v>8477170.9870418645</v>
      </c>
      <c r="N68" s="15">
        <f t="shared" si="4"/>
        <v>0.29915804847300648</v>
      </c>
      <c r="O68" s="1">
        <f>IF(AND((N68-Interface!$C$5)&gt;Interface!$C$6,E68=1),1,0)</f>
        <v>0</v>
      </c>
      <c r="P68" s="16">
        <f t="shared" si="5"/>
        <v>71653.954926132734</v>
      </c>
      <c r="Q68" s="16">
        <f t="shared" si="6"/>
        <v>379867.94229466014</v>
      </c>
      <c r="R68" s="17">
        <f>IF(O68=1,Interface!$C$5*(L68+M68),L68)</f>
        <v>3618524.7237697029</v>
      </c>
      <c r="S68" s="17">
        <f>IF(O68=1,Interface!$C$9*(L68+M68),M68)</f>
        <v>8477170.9870418645</v>
      </c>
      <c r="T68" s="3">
        <f t="shared" si="7"/>
        <v>12095695.710811567</v>
      </c>
      <c r="U68" s="15">
        <f t="shared" si="8"/>
        <v>6.6381906899518631E-2</v>
      </c>
    </row>
    <row r="69" spans="1:21">
      <c r="A69" s="8">
        <v>41126</v>
      </c>
      <c r="B69" s="1">
        <v>14.89</v>
      </c>
      <c r="C69" s="1">
        <v>22.5336</v>
      </c>
      <c r="D69" s="1">
        <v>50.07</v>
      </c>
      <c r="E69" s="1">
        <f t="shared" si="9"/>
        <v>0</v>
      </c>
      <c r="F69" s="3">
        <f>IF(E69=0,F68,F68*(1+Interface!$C$4))</f>
        <v>66911.278880000013</v>
      </c>
      <c r="G69" s="3">
        <f t="shared" si="10"/>
        <v>652061.4538547839</v>
      </c>
      <c r="H69" s="3">
        <f t="shared" si="0"/>
        <v>9709195.0478977319</v>
      </c>
      <c r="I69" s="15">
        <f t="shared" si="1"/>
        <v>8.2698446431339792E-2</v>
      </c>
      <c r="J69" s="16">
        <f t="shared" si="11"/>
        <v>71653.954926132734</v>
      </c>
      <c r="K69" s="16">
        <f t="shared" si="12"/>
        <v>376898.54198223777</v>
      </c>
      <c r="L69" s="17">
        <f t="shared" si="2"/>
        <v>3587713.5231514662</v>
      </c>
      <c r="M69" s="17">
        <f t="shared" si="3"/>
        <v>8492880.9856109526</v>
      </c>
      <c r="N69" s="15">
        <f t="shared" si="4"/>
        <v>0.29698153683986245</v>
      </c>
      <c r="O69" s="1">
        <f>IF(AND((N69-Interface!$C$5)&gt;Interface!$C$6,E69=1),1,0)</f>
        <v>0</v>
      </c>
      <c r="P69" s="16">
        <f t="shared" si="5"/>
        <v>71653.954926132734</v>
      </c>
      <c r="Q69" s="16">
        <f t="shared" si="6"/>
        <v>376898.54198223777</v>
      </c>
      <c r="R69" s="17">
        <f>IF(O69=1,Interface!$C$5*(L69+M69),L69)</f>
        <v>3587713.5231514662</v>
      </c>
      <c r="S69" s="17">
        <f>IF(O69=1,Interface!$C$9*(L69+M69),M69)</f>
        <v>8492880.9856109526</v>
      </c>
      <c r="T69" s="3">
        <f t="shared" si="7"/>
        <v>12080594.508762419</v>
      </c>
      <c r="U69" s="15">
        <f t="shared" si="8"/>
        <v>6.6464886804834561E-2</v>
      </c>
    </row>
    <row r="70" spans="1:21">
      <c r="A70" s="8">
        <v>41157</v>
      </c>
      <c r="B70" s="1">
        <v>15.18</v>
      </c>
      <c r="C70" s="1">
        <v>22.711600000000001</v>
      </c>
      <c r="D70" s="1">
        <v>49.76</v>
      </c>
      <c r="E70" s="1">
        <f t="shared" si="9"/>
        <v>0</v>
      </c>
      <c r="F70" s="3">
        <f>IF(E70=0,F69,F69*(1+Interface!$C$4))</f>
        <v>66911.278880000013</v>
      </c>
      <c r="G70" s="3">
        <f t="shared" si="10"/>
        <v>647653.59622105537</v>
      </c>
      <c r="H70" s="3">
        <f t="shared" si="0"/>
        <v>9831381.5906356201</v>
      </c>
      <c r="I70" s="15">
        <f t="shared" si="1"/>
        <v>8.1670652202615671E-2</v>
      </c>
      <c r="J70" s="16">
        <f t="shared" si="11"/>
        <v>71653.954926132734</v>
      </c>
      <c r="K70" s="16">
        <f t="shared" si="12"/>
        <v>373952.41406170378</v>
      </c>
      <c r="L70" s="17">
        <f t="shared" si="2"/>
        <v>3565500.7971243649</v>
      </c>
      <c r="M70" s="17">
        <f t="shared" si="3"/>
        <v>8493057.6472037919</v>
      </c>
      <c r="N70" s="15">
        <f t="shared" si="4"/>
        <v>0.29568217574144839</v>
      </c>
      <c r="O70" s="1">
        <f>IF(AND((N70-Interface!$C$5)&gt;Interface!$C$6,E70=1),1,0)</f>
        <v>0</v>
      </c>
      <c r="P70" s="16">
        <f t="shared" si="5"/>
        <v>71653.954926132734</v>
      </c>
      <c r="Q70" s="16">
        <f t="shared" si="6"/>
        <v>373952.41406170378</v>
      </c>
      <c r="R70" s="17">
        <f>IF(O70=1,Interface!$C$5*(L70+M70),L70)</f>
        <v>3565500.7971243649</v>
      </c>
      <c r="S70" s="17">
        <f>IF(O70=1,Interface!$C$9*(L70+M70),M70)</f>
        <v>8493057.6472037919</v>
      </c>
      <c r="T70" s="3">
        <f t="shared" si="7"/>
        <v>12058558.444328157</v>
      </c>
      <c r="U70" s="15">
        <f t="shared" si="8"/>
        <v>6.6586346143030675E-2</v>
      </c>
    </row>
    <row r="71" spans="1:21">
      <c r="A71" s="8">
        <v>41187</v>
      </c>
      <c r="B71" s="1">
        <v>16.239999999999998</v>
      </c>
      <c r="C71" s="1">
        <v>22.965299999999999</v>
      </c>
      <c r="D71" s="1">
        <v>54</v>
      </c>
      <c r="E71" s="1">
        <f t="shared" si="9"/>
        <v>0</v>
      </c>
      <c r="F71" s="3">
        <f>IF(E71=0,F70,F70*(1+Interface!$C$4))</f>
        <v>66911.278880000013</v>
      </c>
      <c r="G71" s="3">
        <f t="shared" si="10"/>
        <v>643533.44358066132</v>
      </c>
      <c r="H71" s="3">
        <f t="shared" si="0"/>
        <v>10450983.12374994</v>
      </c>
      <c r="I71" s="15">
        <f t="shared" si="1"/>
        <v>7.6828690377972519E-2</v>
      </c>
      <c r="J71" s="16">
        <f t="shared" si="11"/>
        <v>71653.954926132734</v>
      </c>
      <c r="K71" s="16">
        <f t="shared" si="12"/>
        <v>371038.83231532993</v>
      </c>
      <c r="L71" s="17">
        <f t="shared" si="2"/>
        <v>3869313.5660111676</v>
      </c>
      <c r="M71" s="17">
        <f t="shared" si="3"/>
        <v>8521018.0957712457</v>
      </c>
      <c r="N71" s="15">
        <f t="shared" si="4"/>
        <v>0.31228490662166397</v>
      </c>
      <c r="O71" s="1">
        <f>IF(AND((N71-Interface!$C$5)&gt;Interface!$C$6,E71=1),1,0)</f>
        <v>0</v>
      </c>
      <c r="P71" s="16">
        <f t="shared" si="5"/>
        <v>71653.954926132734</v>
      </c>
      <c r="Q71" s="16">
        <f t="shared" si="6"/>
        <v>371038.83231532993</v>
      </c>
      <c r="R71" s="17">
        <f>IF(O71=1,Interface!$C$5*(L71+M71),L71)</f>
        <v>3869313.5660111676</v>
      </c>
      <c r="S71" s="17">
        <f>IF(O71=1,Interface!$C$9*(L71+M71),M71)</f>
        <v>8521018.0957712457</v>
      </c>
      <c r="T71" s="3">
        <f t="shared" si="7"/>
        <v>12390331.661782414</v>
      </c>
      <c r="U71" s="15">
        <f t="shared" si="8"/>
        <v>6.4803378027129724E-2</v>
      </c>
    </row>
    <row r="72" spans="1:21">
      <c r="A72" s="8">
        <v>41218</v>
      </c>
      <c r="B72" s="1">
        <v>16.38</v>
      </c>
      <c r="C72" s="1">
        <v>23.1144</v>
      </c>
      <c r="D72" s="1">
        <v>53.51</v>
      </c>
      <c r="E72" s="1">
        <f t="shared" si="9"/>
        <v>0</v>
      </c>
      <c r="F72" s="3">
        <f>IF(E72=0,F71,F71*(1+Interface!$C$4))</f>
        <v>66911.278880000013</v>
      </c>
      <c r="G72" s="3">
        <f t="shared" si="10"/>
        <v>639448.50592009968</v>
      </c>
      <c r="H72" s="3">
        <f t="shared" si="0"/>
        <v>10474166.526971232</v>
      </c>
      <c r="I72" s="15">
        <f t="shared" si="1"/>
        <v>7.665863861266882E-2</v>
      </c>
      <c r="J72" s="16">
        <f t="shared" si="11"/>
        <v>71653.954926132734</v>
      </c>
      <c r="K72" s="16">
        <f t="shared" si="12"/>
        <v>368144.04469895223</v>
      </c>
      <c r="L72" s="17">
        <f t="shared" si="2"/>
        <v>3834203.1280973624</v>
      </c>
      <c r="M72" s="17">
        <f t="shared" si="3"/>
        <v>8509428.7067894619</v>
      </c>
      <c r="N72" s="15">
        <f t="shared" si="4"/>
        <v>0.31062196113632851</v>
      </c>
      <c r="O72" s="1">
        <f>IF(AND((N72-Interface!$C$5)&gt;Interface!$C$6,E72=1),1,0)</f>
        <v>0</v>
      </c>
      <c r="P72" s="16">
        <f t="shared" si="5"/>
        <v>71653.954926132734</v>
      </c>
      <c r="Q72" s="16">
        <f t="shared" si="6"/>
        <v>368144.04469895223</v>
      </c>
      <c r="R72" s="17">
        <f>IF(O72=1,Interface!$C$5*(L72+M72),L72)</f>
        <v>3834203.1280973624</v>
      </c>
      <c r="S72" s="17">
        <f>IF(O72=1,Interface!$C$9*(L72+M72),M72)</f>
        <v>8509428.7067894619</v>
      </c>
      <c r="T72" s="3">
        <f t="shared" si="7"/>
        <v>12343631.834886825</v>
      </c>
      <c r="U72" s="15">
        <f t="shared" si="8"/>
        <v>6.5048549511227557E-2</v>
      </c>
    </row>
    <row r="73" spans="1:21">
      <c r="A73" s="8">
        <v>41248</v>
      </c>
      <c r="B73" s="1">
        <v>17.04</v>
      </c>
      <c r="C73" s="1">
        <v>23.2501</v>
      </c>
      <c r="D73" s="1">
        <v>56.34</v>
      </c>
      <c r="E73" s="1">
        <f t="shared" si="9"/>
        <v>0</v>
      </c>
      <c r="F73" s="3">
        <f>IF(E73=0,F72,F72*(1+Interface!$C$4))</f>
        <v>66911.278880000013</v>
      </c>
      <c r="G73" s="3">
        <f t="shared" si="10"/>
        <v>635521.78767596825</v>
      </c>
      <c r="H73" s="3">
        <f t="shared" si="0"/>
        <v>10829291.261998499</v>
      </c>
      <c r="I73" s="15">
        <f t="shared" si="1"/>
        <v>7.4144773386750892E-2</v>
      </c>
      <c r="J73" s="16">
        <f t="shared" si="11"/>
        <v>71653.954926132734</v>
      </c>
      <c r="K73" s="16">
        <f t="shared" si="12"/>
        <v>365266.15260902571</v>
      </c>
      <c r="L73" s="17">
        <f t="shared" si="2"/>
        <v>4036983.8205383183</v>
      </c>
      <c r="M73" s="17">
        <f t="shared" si="3"/>
        <v>8492474.5747751091</v>
      </c>
      <c r="N73" s="15">
        <f t="shared" si="4"/>
        <v>0.32219938748895399</v>
      </c>
      <c r="O73" s="1">
        <f>IF(AND((N73-Interface!$C$5)&gt;Interface!$C$6,E73=1),1,0)</f>
        <v>0</v>
      </c>
      <c r="P73" s="16">
        <f t="shared" si="5"/>
        <v>71653.954926132734</v>
      </c>
      <c r="Q73" s="16">
        <f t="shared" si="6"/>
        <v>365266.15260902571</v>
      </c>
      <c r="R73" s="17">
        <f>IF(O73=1,Interface!$C$5*(L73+M73),L73)</f>
        <v>4036983.8205383183</v>
      </c>
      <c r="S73" s="17">
        <f>IF(O73=1,Interface!$C$9*(L73+M73),M73)</f>
        <v>8492474.5747751091</v>
      </c>
      <c r="T73" s="3">
        <f t="shared" si="7"/>
        <v>12529458.395313427</v>
      </c>
      <c r="U73" s="15">
        <f t="shared" si="8"/>
        <v>6.4083803244067886E-2</v>
      </c>
    </row>
    <row r="74" spans="1:21">
      <c r="A74" s="8">
        <v>41279</v>
      </c>
      <c r="B74" s="1">
        <v>17.46</v>
      </c>
      <c r="C74" s="1">
        <v>23.479800000000001</v>
      </c>
      <c r="D74" s="1">
        <v>59.15</v>
      </c>
      <c r="E74" s="1">
        <f t="shared" si="9"/>
        <v>1</v>
      </c>
      <c r="F74" s="3">
        <f>IF(E74=0,F73,F73*(1+Interface!$C$4))</f>
        <v>70925.955612800011</v>
      </c>
      <c r="G74" s="3">
        <f t="shared" si="10"/>
        <v>631459.59090547566</v>
      </c>
      <c r="H74" s="3">
        <f t="shared" si="0"/>
        <v>11025284.457209606</v>
      </c>
      <c r="I74" s="15">
        <f t="shared" si="1"/>
        <v>7.719632728360537E-2</v>
      </c>
      <c r="J74" s="16">
        <f t="shared" si="11"/>
        <v>71653.954926132734</v>
      </c>
      <c r="K74" s="16">
        <f t="shared" si="12"/>
        <v>362245.4303024984</v>
      </c>
      <c r="L74" s="17">
        <f t="shared" si="2"/>
        <v>4238331.433880751</v>
      </c>
      <c r="M74" s="17">
        <f t="shared" si="3"/>
        <v>8505450.2544166017</v>
      </c>
      <c r="N74" s="15">
        <f t="shared" si="4"/>
        <v>0.33258035468175207</v>
      </c>
      <c r="O74" s="1">
        <f>IF(AND((N74-Interface!$C$5)&gt;Interface!$C$6,E74=1),1,0)</f>
        <v>0</v>
      </c>
      <c r="P74" s="16">
        <f t="shared" si="5"/>
        <v>71653.954926132734</v>
      </c>
      <c r="Q74" s="16">
        <f t="shared" si="6"/>
        <v>362245.4303024984</v>
      </c>
      <c r="R74" s="1">
        <f>IF(O74=1,Interface!$C$5*(L74+M74),L74)</f>
        <v>4238331.433880751</v>
      </c>
      <c r="S74" s="1">
        <f>IF(O74=1,Interface!$C$9*(L74+M74),M74)</f>
        <v>8505450.2544166017</v>
      </c>
      <c r="T74" s="3">
        <f t="shared" si="7"/>
        <v>12743781.688297354</v>
      </c>
      <c r="U74" s="15">
        <f t="shared" si="8"/>
        <v>6.6786413026454924E-2</v>
      </c>
    </row>
    <row r="75" spans="1:21">
      <c r="A75" s="8">
        <v>41310</v>
      </c>
      <c r="B75" s="1">
        <v>17.2</v>
      </c>
      <c r="C75" s="1">
        <v>23.632000000000001</v>
      </c>
      <c r="D75" s="1">
        <v>56.75</v>
      </c>
      <c r="E75" s="1">
        <f t="shared" si="9"/>
        <v>0</v>
      </c>
      <c r="F75" s="3">
        <f>IF(E75=0,F74,F74*(1+Interface!$C$4))</f>
        <v>70925.955612800011</v>
      </c>
      <c r="G75" s="3">
        <f t="shared" si="10"/>
        <v>627335.988834964</v>
      </c>
      <c r="H75" s="3">
        <f t="shared" si="0"/>
        <v>10790179.007961379</v>
      </c>
      <c r="I75" s="15">
        <f t="shared" si="1"/>
        <v>7.8878345458923305E-2</v>
      </c>
      <c r="J75" s="16">
        <f t="shared" si="11"/>
        <v>71653.954926132734</v>
      </c>
      <c r="K75" s="16">
        <f t="shared" si="12"/>
        <v>359244.16271563311</v>
      </c>
      <c r="L75" s="17">
        <f t="shared" si="2"/>
        <v>4066361.9420580328</v>
      </c>
      <c r="M75" s="17">
        <f t="shared" si="3"/>
        <v>8489658.0532958414</v>
      </c>
      <c r="N75" s="15">
        <f t="shared" si="4"/>
        <v>0.32385755546444778</v>
      </c>
      <c r="O75" s="1">
        <f>IF(AND((N75-Interface!$C$5)&gt;Interface!$C$6,E75=1),1,0)</f>
        <v>0</v>
      </c>
      <c r="P75" s="16">
        <f t="shared" si="5"/>
        <v>71653.954926132734</v>
      </c>
      <c r="Q75" s="16">
        <f t="shared" si="6"/>
        <v>359244.16271563305</v>
      </c>
      <c r="R75" s="17">
        <f>IF(O75=1,Interface!$C$5*(L75+M75),L75)</f>
        <v>4066361.9420580328</v>
      </c>
      <c r="S75" s="17">
        <f>IF(O75=1,Interface!$C$9*(L75+M75),M75)</f>
        <v>8489658.0532958414</v>
      </c>
      <c r="T75" s="3">
        <f t="shared" si="7"/>
        <v>12556019.995353874</v>
      </c>
      <c r="U75" s="15">
        <f t="shared" si="8"/>
        <v>6.77851315678486E-2</v>
      </c>
    </row>
    <row r="76" spans="1:21">
      <c r="A76" s="8">
        <v>41338</v>
      </c>
      <c r="B76" s="1">
        <v>16.87</v>
      </c>
      <c r="C76" s="1">
        <v>23.7638</v>
      </c>
      <c r="D76" s="1">
        <v>54.95</v>
      </c>
      <c r="E76" s="1">
        <f t="shared" si="9"/>
        <v>0</v>
      </c>
      <c r="F76" s="3">
        <f>IF(E76=0,F75,F75*(1+Interface!$C$4))</f>
        <v>70925.955612800011</v>
      </c>
      <c r="G76" s="3">
        <f t="shared" si="10"/>
        <v>623131.72353485727</v>
      </c>
      <c r="H76" s="3">
        <f t="shared" si="0"/>
        <v>10512232.176033042</v>
      </c>
      <c r="I76" s="15">
        <f t="shared" si="1"/>
        <v>8.0963914523697333E-2</v>
      </c>
      <c r="J76" s="16">
        <f t="shared" si="11"/>
        <v>71653.954926132734</v>
      </c>
      <c r="K76" s="16">
        <f t="shared" si="12"/>
        <v>356259.54091218411</v>
      </c>
      <c r="L76" s="17">
        <f t="shared" si="2"/>
        <v>3937384.8231909941</v>
      </c>
      <c r="M76" s="17">
        <f t="shared" si="3"/>
        <v>8466080.47832896</v>
      </c>
      <c r="N76" s="15">
        <f t="shared" si="4"/>
        <v>0.31744232176055642</v>
      </c>
      <c r="O76" s="1">
        <f>IF(AND((N76-Interface!$C$5)&gt;Interface!$C$6,E76=1),1,0)</f>
        <v>0</v>
      </c>
      <c r="P76" s="16">
        <f t="shared" si="5"/>
        <v>71653.954926132734</v>
      </c>
      <c r="Q76" s="16">
        <f t="shared" si="6"/>
        <v>356259.54091218411</v>
      </c>
      <c r="R76" s="17">
        <f>IF(O76=1,Interface!$C$5*(L76+M76),L76)</f>
        <v>3937384.8231909941</v>
      </c>
      <c r="S76" s="17">
        <f>IF(O76=1,Interface!$C$9*(L76+M76),M76)</f>
        <v>8466080.47832896</v>
      </c>
      <c r="T76" s="3">
        <f t="shared" si="7"/>
        <v>12403465.301519955</v>
      </c>
      <c r="U76" s="15">
        <f t="shared" si="8"/>
        <v>6.8618845351976154E-2</v>
      </c>
    </row>
    <row r="77" spans="1:21">
      <c r="A77" s="8">
        <v>41369</v>
      </c>
      <c r="B77" s="1">
        <v>16.47</v>
      </c>
      <c r="C77" s="1">
        <v>24.019300000000001</v>
      </c>
      <c r="D77" s="1">
        <v>53.35</v>
      </c>
      <c r="E77" s="1">
        <f t="shared" si="9"/>
        <v>0</v>
      </c>
      <c r="F77" s="3">
        <f>IF(E77=0,F76,F76*(1+Interface!$C$4))</f>
        <v>70925.955612800011</v>
      </c>
      <c r="G77" s="3">
        <f t="shared" si="10"/>
        <v>618825.351002204</v>
      </c>
      <c r="H77" s="3">
        <f t="shared" si="0"/>
        <v>10192053.531006299</v>
      </c>
      <c r="I77" s="15">
        <f t="shared" si="1"/>
        <v>8.3507358430207013E-2</v>
      </c>
      <c r="J77" s="16">
        <f t="shared" si="11"/>
        <v>71653.954926132734</v>
      </c>
      <c r="K77" s="16">
        <f t="shared" si="12"/>
        <v>353306.66736412898</v>
      </c>
      <c r="L77" s="17">
        <f t="shared" si="2"/>
        <v>3822738.4953091815</v>
      </c>
      <c r="M77" s="17">
        <f t="shared" si="3"/>
        <v>8486178.8354192246</v>
      </c>
      <c r="N77" s="15">
        <f t="shared" si="4"/>
        <v>0.3105665910815702</v>
      </c>
      <c r="O77" s="1">
        <f>IF(AND((N77-Interface!$C$5)&gt;Interface!$C$6,E77=1),1,0)</f>
        <v>0</v>
      </c>
      <c r="P77" s="16">
        <f t="shared" si="5"/>
        <v>71653.954926132734</v>
      </c>
      <c r="Q77" s="16">
        <f t="shared" si="6"/>
        <v>353306.66736412904</v>
      </c>
      <c r="R77" s="17">
        <f>IF(O77=1,Interface!$C$5*(L77+M77),L77)</f>
        <v>3822738.4953091815</v>
      </c>
      <c r="S77" s="17">
        <f>IF(O77=1,Interface!$C$9*(L77+M77),M77)</f>
        <v>8486178.8354192246</v>
      </c>
      <c r="T77" s="3">
        <f t="shared" si="7"/>
        <v>12308917.330728406</v>
      </c>
      <c r="U77" s="15">
        <f t="shared" si="8"/>
        <v>6.9145924412771551E-2</v>
      </c>
    </row>
    <row r="78" spans="1:21">
      <c r="A78" s="18">
        <v>41399</v>
      </c>
      <c r="B78" s="1">
        <v>17.09</v>
      </c>
      <c r="C78" s="1">
        <v>24.3216</v>
      </c>
      <c r="D78" s="1">
        <v>55.26</v>
      </c>
      <c r="E78" s="1">
        <f t="shared" si="9"/>
        <v>0</v>
      </c>
      <c r="F78" s="3">
        <f>IF(E78=0,F77,F77*(1+Interface!$C$4))</f>
        <v>70925.955612800011</v>
      </c>
      <c r="G78" s="3">
        <f t="shared" si="10"/>
        <v>614675.20731508872</v>
      </c>
      <c r="H78" s="3">
        <f t="shared" si="0"/>
        <v>10504799.293014865</v>
      </c>
      <c r="I78" s="15">
        <f t="shared" si="1"/>
        <v>8.1021202177517473E-2</v>
      </c>
      <c r="J78" s="16">
        <f t="shared" si="11"/>
        <v>71653.954926132734</v>
      </c>
      <c r="K78" s="16">
        <f t="shared" si="12"/>
        <v>350390.49591106677</v>
      </c>
      <c r="L78" s="17">
        <f t="shared" si="2"/>
        <v>3959597.5492180949</v>
      </c>
      <c r="M78" s="17">
        <f t="shared" si="3"/>
        <v>8522057.4853506014</v>
      </c>
      <c r="N78" s="15">
        <f t="shared" si="4"/>
        <v>0.31723337476093921</v>
      </c>
      <c r="O78" s="1">
        <f>IF(AND((N78-Interface!$C$5)&gt;Interface!$C$6,E78=1),1,0)</f>
        <v>0</v>
      </c>
      <c r="P78" s="16">
        <f t="shared" si="5"/>
        <v>71653.954926132734</v>
      </c>
      <c r="Q78" s="16">
        <f t="shared" si="6"/>
        <v>350390.49591106677</v>
      </c>
      <c r="R78" s="17">
        <f>IF(O78=1,Interface!$C$5*(L78+M78),L78)</f>
        <v>3959597.5492180949</v>
      </c>
      <c r="S78" s="17">
        <f>IF(O78=1,Interface!$C$9*(L78+M78),M78)</f>
        <v>8522057.4853506014</v>
      </c>
      <c r="T78" s="3">
        <f t="shared" si="7"/>
        <v>12481655.034568697</v>
      </c>
      <c r="U78" s="15">
        <f t="shared" si="8"/>
        <v>6.8188991363436618E-2</v>
      </c>
    </row>
    <row r="79" spans="1:21">
      <c r="A79" s="8">
        <v>41430</v>
      </c>
      <c r="B79" s="1">
        <v>17.2</v>
      </c>
      <c r="C79" s="1">
        <v>24.623799999999999</v>
      </c>
      <c r="D79" s="1">
        <v>54.45</v>
      </c>
      <c r="E79" s="1">
        <f t="shared" si="9"/>
        <v>0</v>
      </c>
      <c r="F79" s="3">
        <f>IF(E79=0,F78,F78*(1+Interface!$C$4))</f>
        <v>70925.955612800011</v>
      </c>
      <c r="G79" s="3">
        <f t="shared" si="10"/>
        <v>610551.60524457705</v>
      </c>
      <c r="H79" s="3">
        <f t="shared" si="0"/>
        <v>10501487.610206725</v>
      </c>
      <c r="I79" s="15">
        <f t="shared" si="1"/>
        <v>8.1046752512127729E-2</v>
      </c>
      <c r="J79" s="16">
        <f t="shared" si="11"/>
        <v>71653.954926132734</v>
      </c>
      <c r="K79" s="16">
        <f t="shared" si="12"/>
        <v>347510.11369496689</v>
      </c>
      <c r="L79" s="17">
        <f t="shared" si="2"/>
        <v>3901557.8457279275</v>
      </c>
      <c r="M79" s="17">
        <f t="shared" si="3"/>
        <v>8557019.5376021247</v>
      </c>
      <c r="N79" s="15">
        <f t="shared" si="4"/>
        <v>0.31316238810286062</v>
      </c>
      <c r="O79" s="1">
        <f>IF(AND((N79-Interface!$C$5)&gt;Interface!$C$6,E79=1),1,0)</f>
        <v>0</v>
      </c>
      <c r="P79" s="16">
        <f t="shared" si="5"/>
        <v>71653.954926132734</v>
      </c>
      <c r="Q79" s="16">
        <f t="shared" si="6"/>
        <v>347510.11369496689</v>
      </c>
      <c r="R79" s="17">
        <f>IF(O79=1,Interface!$C$5*(L79+M79),L79)</f>
        <v>3901557.8457279275</v>
      </c>
      <c r="S79" s="17">
        <f>IF(O79=1,Interface!$C$9*(L79+M79),M79)</f>
        <v>8557019.5376021247</v>
      </c>
      <c r="T79" s="3">
        <f t="shared" si="7"/>
        <v>12458577.383330053</v>
      </c>
      <c r="U79" s="15">
        <f t="shared" si="8"/>
        <v>6.8315301271268142E-2</v>
      </c>
    </row>
    <row r="80" spans="1:21">
      <c r="A80" s="8">
        <v>41460</v>
      </c>
      <c r="B80" s="1">
        <v>17.04</v>
      </c>
      <c r="C80" s="1">
        <v>24.600899999999999</v>
      </c>
      <c r="D80" s="1">
        <v>51.65</v>
      </c>
      <c r="E80" s="1">
        <f t="shared" si="9"/>
        <v>0</v>
      </c>
      <c r="F80" s="3">
        <f>IF(E80=0,F79,F79*(1+Interface!$C$4))</f>
        <v>70925.955612800011</v>
      </c>
      <c r="G80" s="3">
        <f t="shared" si="10"/>
        <v>606389.28390579775</v>
      </c>
      <c r="H80" s="3">
        <f t="shared" si="0"/>
        <v>10332873.397754794</v>
      </c>
      <c r="I80" s="15">
        <f t="shared" si="1"/>
        <v>8.2369292121447654E-2</v>
      </c>
      <c r="J80" s="16">
        <f t="shared" si="11"/>
        <v>71653.954926132734</v>
      </c>
      <c r="K80" s="16">
        <f t="shared" si="12"/>
        <v>344627.05024554837</v>
      </c>
      <c r="L80" s="17">
        <f t="shared" si="2"/>
        <v>3700926.7719347556</v>
      </c>
      <c r="M80" s="17">
        <f t="shared" si="3"/>
        <v>8478135.6003857106</v>
      </c>
      <c r="N80" s="15">
        <f t="shared" si="4"/>
        <v>0.30387616540546719</v>
      </c>
      <c r="O80" s="1">
        <f>IF(AND((N80-Interface!$C$5)&gt;Interface!$C$6,E80=1),1,0)</f>
        <v>0</v>
      </c>
      <c r="P80" s="16">
        <f t="shared" si="5"/>
        <v>71653.954926132734</v>
      </c>
      <c r="Q80" s="16">
        <f t="shared" si="6"/>
        <v>344627.05024554837</v>
      </c>
      <c r="R80" s="17">
        <f>IF(O80=1,Interface!$C$5*(L80+M80),L80)</f>
        <v>3700926.7719347556</v>
      </c>
      <c r="S80" s="17">
        <f>IF(O80=1,Interface!$C$9*(L80+M80),M80)</f>
        <v>8478135.6003857106</v>
      </c>
      <c r="T80" s="3">
        <f t="shared" si="7"/>
        <v>12179062.372320466</v>
      </c>
      <c r="U80" s="15">
        <f t="shared" si="8"/>
        <v>6.9883168452107902E-2</v>
      </c>
    </row>
    <row r="81" spans="1:21">
      <c r="A81" s="8">
        <v>41491</v>
      </c>
      <c r="B81" s="1">
        <v>16.68</v>
      </c>
      <c r="C81" s="1">
        <v>24.196100000000001</v>
      </c>
      <c r="D81" s="1">
        <v>48.98</v>
      </c>
      <c r="E81" s="1">
        <f t="shared" si="9"/>
        <v>0</v>
      </c>
      <c r="F81" s="3">
        <f>IF(E81=0,F80,F80*(1+Interface!$C$4))</f>
        <v>70925.955612800011</v>
      </c>
      <c r="G81" s="3">
        <f t="shared" si="10"/>
        <v>602137.12829351961</v>
      </c>
      <c r="H81" s="3">
        <f t="shared" si="0"/>
        <v>10043647.299935907</v>
      </c>
      <c r="I81" s="15">
        <f t="shared" si="1"/>
        <v>8.474127395523251E-2</v>
      </c>
      <c r="J81" s="16">
        <f t="shared" si="11"/>
        <v>71653.954926132734</v>
      </c>
      <c r="K81" s="16">
        <f t="shared" si="12"/>
        <v>341695.75323434407</v>
      </c>
      <c r="L81" s="17">
        <f t="shared" si="2"/>
        <v>3509610.712281981</v>
      </c>
      <c r="M81" s="17">
        <f t="shared" si="3"/>
        <v>8267704.6148335133</v>
      </c>
      <c r="N81" s="15">
        <f t="shared" si="4"/>
        <v>0.29799751597052265</v>
      </c>
      <c r="O81" s="1">
        <f>IF(AND((N81-Interface!$C$5)&gt;Interface!$C$6,E81=1),1,0)</f>
        <v>0</v>
      </c>
      <c r="P81" s="16">
        <f t="shared" si="5"/>
        <v>71653.954926132734</v>
      </c>
      <c r="Q81" s="16">
        <f t="shared" si="6"/>
        <v>341695.75323434407</v>
      </c>
      <c r="R81" s="17">
        <f>IF(O81=1,Interface!$C$5*(L81+M81),L81)</f>
        <v>3509610.712281981</v>
      </c>
      <c r="S81" s="17">
        <f>IF(O81=1,Interface!$C$9*(L81+M81),M81)</f>
        <v>8267704.6148335133</v>
      </c>
      <c r="T81" s="3">
        <f t="shared" si="7"/>
        <v>11777315.327115495</v>
      </c>
      <c r="U81" s="15">
        <f t="shared" si="8"/>
        <v>7.2267018731683619E-2</v>
      </c>
    </row>
    <row r="82" spans="1:21">
      <c r="A82" s="8">
        <v>41522</v>
      </c>
      <c r="B82" s="1">
        <v>16.71</v>
      </c>
      <c r="C82" s="1">
        <v>24.268799999999999</v>
      </c>
      <c r="D82" s="1">
        <v>50.29</v>
      </c>
      <c r="E82" s="1">
        <f t="shared" si="9"/>
        <v>0</v>
      </c>
      <c r="F82" s="3">
        <f>IF(E82=0,F81,F81*(1+Interface!$C$4))</f>
        <v>70925.955612800011</v>
      </c>
      <c r="G82" s="3">
        <f t="shared" si="10"/>
        <v>597892.60671286134</v>
      </c>
      <c r="H82" s="3">
        <f t="shared" si="0"/>
        <v>9990785.4581719134</v>
      </c>
      <c r="I82" s="15">
        <f t="shared" si="1"/>
        <v>8.5189645090160318E-2</v>
      </c>
      <c r="J82" s="16">
        <f t="shared" si="11"/>
        <v>71653.954926132734</v>
      </c>
      <c r="K82" s="16">
        <f t="shared" si="12"/>
        <v>338773.23726269323</v>
      </c>
      <c r="L82" s="17">
        <f t="shared" si="2"/>
        <v>3603477.393235215</v>
      </c>
      <c r="M82" s="17">
        <f t="shared" si="3"/>
        <v>8221619.9404808488</v>
      </c>
      <c r="N82" s="15">
        <f t="shared" si="4"/>
        <v>0.30473130931116099</v>
      </c>
      <c r="O82" s="1">
        <f>IF(AND((N82-Interface!$C$5)&gt;Interface!$C$6,E82=1),1,0)</f>
        <v>0</v>
      </c>
      <c r="P82" s="16">
        <f t="shared" si="5"/>
        <v>71653.954926132734</v>
      </c>
      <c r="Q82" s="16">
        <f t="shared" si="6"/>
        <v>338773.23726269323</v>
      </c>
      <c r="R82" s="17">
        <f>IF(O82=1,Interface!$C$5*(L82+M82),L82)</f>
        <v>3603477.393235215</v>
      </c>
      <c r="S82" s="17">
        <f>IF(O82=1,Interface!$C$9*(L82+M82),M82)</f>
        <v>8221619.9404808488</v>
      </c>
      <c r="T82" s="3">
        <f t="shared" si="7"/>
        <v>11825097.333716065</v>
      </c>
      <c r="U82" s="15">
        <f t="shared" si="8"/>
        <v>7.1975007336885596E-2</v>
      </c>
    </row>
    <row r="83" spans="1:21">
      <c r="A83" s="8">
        <v>41552</v>
      </c>
      <c r="B83" s="1">
        <v>17.62</v>
      </c>
      <c r="C83" s="1">
        <v>24.615100000000002</v>
      </c>
      <c r="D83" s="1">
        <v>53.93</v>
      </c>
      <c r="E83" s="1">
        <f t="shared" si="9"/>
        <v>0</v>
      </c>
      <c r="F83" s="3">
        <f>IF(E83=0,F82,F82*(1+Interface!$C$4))</f>
        <v>70925.955612800011</v>
      </c>
      <c r="G83" s="3">
        <f t="shared" si="10"/>
        <v>593867.29708670918</v>
      </c>
      <c r="H83" s="3">
        <f t="shared" si="0"/>
        <v>10463941.774667816</v>
      </c>
      <c r="I83" s="15">
        <f t="shared" si="1"/>
        <v>8.1337557650985604E-2</v>
      </c>
      <c r="J83" s="16">
        <f t="shared" si="11"/>
        <v>71653.954926132734</v>
      </c>
      <c r="K83" s="16">
        <f t="shared" si="12"/>
        <v>335891.83699973271</v>
      </c>
      <c r="L83" s="17">
        <f t="shared" si="2"/>
        <v>3864297.7891663383</v>
      </c>
      <c r="M83" s="17">
        <f t="shared" si="3"/>
        <v>8268011.1569321211</v>
      </c>
      <c r="N83" s="15">
        <f t="shared" si="4"/>
        <v>0.31851297278487367</v>
      </c>
      <c r="O83" s="1">
        <f>IF(AND((N83-Interface!$C$5)&gt;Interface!$C$6,E83=1),1,0)</f>
        <v>0</v>
      </c>
      <c r="P83" s="16">
        <f t="shared" si="5"/>
        <v>71653.954926132734</v>
      </c>
      <c r="Q83" s="16">
        <f t="shared" si="6"/>
        <v>335891.83699973271</v>
      </c>
      <c r="R83" s="17">
        <f>IF(O83=1,Interface!$C$5*(L83+M83),L83)</f>
        <v>3864297.7891663383</v>
      </c>
      <c r="S83" s="17">
        <f>IF(O83=1,Interface!$C$9*(L83+M83),M83)</f>
        <v>8268011.1569321211</v>
      </c>
      <c r="T83" s="3">
        <f t="shared" si="7"/>
        <v>12132308.94609846</v>
      </c>
      <c r="U83" s="15">
        <f t="shared" si="8"/>
        <v>7.0152472306378486E-2</v>
      </c>
    </row>
    <row r="84" spans="1:21">
      <c r="A84" s="8">
        <v>41583</v>
      </c>
      <c r="B84" s="1">
        <v>18.47</v>
      </c>
      <c r="C84" s="1">
        <v>24.896100000000001</v>
      </c>
      <c r="D84" s="1">
        <v>58.76</v>
      </c>
      <c r="E84" s="1">
        <f t="shared" si="9"/>
        <v>0</v>
      </c>
      <c r="F84" s="3">
        <f>IF(E84=0,F83,F83*(1+Interface!$C$4))</f>
        <v>70925.955612800011</v>
      </c>
      <c r="G84" s="3">
        <f t="shared" si="10"/>
        <v>590027.23451969237</v>
      </c>
      <c r="H84" s="3">
        <f t="shared" si="0"/>
        <v>10897803.021578718</v>
      </c>
      <c r="I84" s="15">
        <f t="shared" si="1"/>
        <v>7.8099362382336696E-2</v>
      </c>
      <c r="J84" s="16">
        <f t="shared" si="11"/>
        <v>71653.954926132734</v>
      </c>
      <c r="K84" s="16">
        <f t="shared" si="12"/>
        <v>333042.95883757877</v>
      </c>
      <c r="L84" s="17">
        <f t="shared" si="2"/>
        <v>4210386.3914595591</v>
      </c>
      <c r="M84" s="17">
        <f t="shared" si="3"/>
        <v>8291470.8075162452</v>
      </c>
      <c r="N84" s="15">
        <f t="shared" si="4"/>
        <v>0.33678087378925498</v>
      </c>
      <c r="O84" s="1">
        <f>IF(AND((N84-Interface!$C$5)&gt;Interface!$C$6,E84=1),1,0)</f>
        <v>0</v>
      </c>
      <c r="P84" s="16">
        <f t="shared" si="5"/>
        <v>71653.954926132734</v>
      </c>
      <c r="Q84" s="16">
        <f t="shared" si="6"/>
        <v>333042.95883757877</v>
      </c>
      <c r="R84" s="17">
        <f>IF(O84=1,Interface!$C$5*(L84+M84),L84)</f>
        <v>4210386.3914595591</v>
      </c>
      <c r="S84" s="17">
        <f>IF(O84=1,Interface!$C$9*(L84+M84),M84)</f>
        <v>8291470.8075162452</v>
      </c>
      <c r="T84" s="3">
        <f t="shared" si="7"/>
        <v>12501857.198975805</v>
      </c>
      <c r="U84" s="15">
        <f t="shared" si="8"/>
        <v>6.8078802517703207E-2</v>
      </c>
    </row>
    <row r="85" spans="1:21">
      <c r="A85" s="8">
        <v>41613</v>
      </c>
      <c r="B85" s="1">
        <v>18.760000000000002</v>
      </c>
      <c r="C85" s="1">
        <v>24.9998</v>
      </c>
      <c r="D85" s="1">
        <v>59.7</v>
      </c>
      <c r="E85" s="1">
        <f t="shared" si="9"/>
        <v>0</v>
      </c>
      <c r="F85" s="3">
        <f>IF(E85=0,F84,F84*(1+Interface!$C$4))</f>
        <v>70925.955612800011</v>
      </c>
      <c r="G85" s="3">
        <f t="shared" si="10"/>
        <v>586246.53326101438</v>
      </c>
      <c r="H85" s="3">
        <f t="shared" si="0"/>
        <v>10997984.963976631</v>
      </c>
      <c r="I85" s="15">
        <f t="shared" si="1"/>
        <v>7.7387946077520073E-2</v>
      </c>
      <c r="J85" s="16">
        <f t="shared" si="11"/>
        <v>71653.954926132734</v>
      </c>
      <c r="K85" s="16">
        <f t="shared" si="12"/>
        <v>330205.89791657939</v>
      </c>
      <c r="L85" s="17">
        <f t="shared" si="2"/>
        <v>4277741.1090901243</v>
      </c>
      <c r="M85" s="17">
        <f t="shared" si="3"/>
        <v>8255081.4067349015</v>
      </c>
      <c r="N85" s="15">
        <f t="shared" si="4"/>
        <v>0.34132304225075222</v>
      </c>
      <c r="O85" s="1">
        <f>IF(AND((N85-Interface!$C$5)&gt;Interface!$C$6,E85=1),1,0)</f>
        <v>0</v>
      </c>
      <c r="P85" s="16">
        <f t="shared" si="5"/>
        <v>71653.954926132734</v>
      </c>
      <c r="Q85" s="16">
        <f t="shared" si="6"/>
        <v>330205.89791657939</v>
      </c>
      <c r="R85" s="17">
        <f>IF(O85=1,Interface!$C$5*(L85+M85),L85)</f>
        <v>4277741.1090901243</v>
      </c>
      <c r="S85" s="17">
        <f>IF(O85=1,Interface!$C$9*(L85+M85),M85)</f>
        <v>8255081.4067349015</v>
      </c>
      <c r="T85" s="3">
        <f t="shared" si="7"/>
        <v>12532822.515825026</v>
      </c>
      <c r="U85" s="15">
        <f t="shared" si="8"/>
        <v>6.7910597654990579E-2</v>
      </c>
    </row>
    <row r="86" spans="1:21">
      <c r="A86" s="8">
        <v>41644</v>
      </c>
      <c r="B86" s="1">
        <v>18.989999999999998</v>
      </c>
      <c r="C86" s="1">
        <v>25.1236</v>
      </c>
      <c r="D86" s="1">
        <v>61.69</v>
      </c>
      <c r="E86" s="1">
        <f t="shared" si="9"/>
        <v>1</v>
      </c>
      <c r="F86" s="3">
        <f>IF(E86=0,F85,F85*(1+Interface!$C$4))</f>
        <v>75181.512949568016</v>
      </c>
      <c r="G86" s="3">
        <f t="shared" si="10"/>
        <v>582287.52783976274</v>
      </c>
      <c r="H86" s="3">
        <f t="shared" si="0"/>
        <v>11057640.153677093</v>
      </c>
      <c r="I86" s="15">
        <f t="shared" si="1"/>
        <v>8.1588670173428191E-2</v>
      </c>
      <c r="J86" s="16">
        <f t="shared" si="11"/>
        <v>71653.954926132734</v>
      </c>
      <c r="K86" s="16">
        <f t="shared" si="12"/>
        <v>327213.43214934983</v>
      </c>
      <c r="L86" s="17">
        <f t="shared" si="2"/>
        <v>4420332.4793931283</v>
      </c>
      <c r="M86" s="17">
        <f t="shared" si="3"/>
        <v>8220779.383947405</v>
      </c>
      <c r="N86" s="15">
        <f t="shared" si="4"/>
        <v>0.34967908892667715</v>
      </c>
      <c r="O86" s="1">
        <f>IF(AND((N86-Interface!$C$5)&gt;Interface!$C$6,E86=1),1,0)</f>
        <v>0</v>
      </c>
      <c r="P86" s="16">
        <f t="shared" si="5"/>
        <v>71653.954926132734</v>
      </c>
      <c r="Q86" s="16">
        <f t="shared" si="6"/>
        <v>327213.43214934983</v>
      </c>
      <c r="R86" s="17">
        <f>IF(O86=1,Interface!$C$5*(L86+M86),L86)</f>
        <v>4420332.4793931283</v>
      </c>
      <c r="S86" s="17">
        <f>IF(O86=1,Interface!$C$9*(L86+M86),M86)</f>
        <v>8220779.383947405</v>
      </c>
      <c r="T86" s="3">
        <f t="shared" si="7"/>
        <v>12641111.863340534</v>
      </c>
      <c r="U86" s="15">
        <f t="shared" si="8"/>
        <v>7.1368576209751775E-2</v>
      </c>
    </row>
    <row r="87" spans="1:21">
      <c r="A87" s="8">
        <v>41675</v>
      </c>
      <c r="B87" s="1">
        <v>18.61</v>
      </c>
      <c r="C87" s="1">
        <v>25.3186</v>
      </c>
      <c r="D87" s="1">
        <v>59.31</v>
      </c>
      <c r="E87" s="1">
        <f t="shared" si="9"/>
        <v>0</v>
      </c>
      <c r="F87" s="3">
        <f>IF(E87=0,F86,F86*(1+Interface!$C$4))</f>
        <v>75181.512949568016</v>
      </c>
      <c r="G87" s="3">
        <f t="shared" si="10"/>
        <v>578247.68297412235</v>
      </c>
      <c r="H87" s="3">
        <f t="shared" si="0"/>
        <v>10761189.380148416</v>
      </c>
      <c r="I87" s="15">
        <f t="shared" si="1"/>
        <v>8.3836286447955211E-2</v>
      </c>
      <c r="J87" s="16">
        <f t="shared" si="11"/>
        <v>71653.954926132734</v>
      </c>
      <c r="K87" s="16">
        <f t="shared" si="12"/>
        <v>324244.01389756781</v>
      </c>
      <c r="L87" s="17">
        <f t="shared" si="2"/>
        <v>4249796.0666689323</v>
      </c>
      <c r="M87" s="17">
        <f t="shared" si="3"/>
        <v>8209404.4902669601</v>
      </c>
      <c r="N87" s="15">
        <f t="shared" si="4"/>
        <v>0.34109701077916438</v>
      </c>
      <c r="O87" s="1">
        <f>IF(AND((N87-Interface!$C$5)&gt;Interface!$C$6,E87=1),1,0)</f>
        <v>0</v>
      </c>
      <c r="P87" s="16">
        <f t="shared" si="5"/>
        <v>71653.954926132734</v>
      </c>
      <c r="Q87" s="16">
        <f t="shared" si="6"/>
        <v>324244.01389756781</v>
      </c>
      <c r="R87" s="17">
        <f>IF(O87=1,Interface!$C$5*(L87+M87),L87)</f>
        <v>4249796.0666689323</v>
      </c>
      <c r="S87" s="17">
        <f>IF(O87=1,Interface!$C$9*(L87+M87),M87)</f>
        <v>8209404.4902669601</v>
      </c>
      <c r="T87" s="3">
        <f t="shared" si="7"/>
        <v>12459200.556935892</v>
      </c>
      <c r="U87" s="15">
        <f t="shared" si="8"/>
        <v>7.2410597395238502E-2</v>
      </c>
    </row>
    <row r="88" spans="1:21">
      <c r="A88" s="8">
        <v>41703</v>
      </c>
      <c r="B88" s="1">
        <v>19.239999999999998</v>
      </c>
      <c r="C88" s="1">
        <v>25.3628</v>
      </c>
      <c r="D88" s="1">
        <v>63.43</v>
      </c>
      <c r="E88" s="1">
        <f t="shared" si="9"/>
        <v>0</v>
      </c>
      <c r="F88" s="3">
        <f>IF(E88=0,F87,F87*(1+Interface!$C$4))</f>
        <v>75181.512949568016</v>
      </c>
      <c r="G88" s="3">
        <f t="shared" si="10"/>
        <v>574340.11993100552</v>
      </c>
      <c r="H88" s="3">
        <f t="shared" si="0"/>
        <v>11050303.907472545</v>
      </c>
      <c r="I88" s="15">
        <f t="shared" si="1"/>
        <v>8.1642836518255074E-2</v>
      </c>
      <c r="J88" s="16">
        <f t="shared" si="11"/>
        <v>71653.954926132734</v>
      </c>
      <c r="K88" s="16">
        <f t="shared" si="12"/>
        <v>321279.77048005996</v>
      </c>
      <c r="L88" s="17">
        <f t="shared" si="2"/>
        <v>4545010.3609645991</v>
      </c>
      <c r="M88" s="17">
        <f t="shared" si="3"/>
        <v>8148554.5627316646</v>
      </c>
      <c r="N88" s="15">
        <f t="shared" si="4"/>
        <v>0.35805625829194787</v>
      </c>
      <c r="O88" s="1">
        <f>IF(AND((N88-Interface!$C$5)&gt;Interface!$C$6,E88=1),1,0)</f>
        <v>0</v>
      </c>
      <c r="P88" s="16">
        <f t="shared" si="5"/>
        <v>71653.954926132734</v>
      </c>
      <c r="Q88" s="16">
        <f t="shared" si="6"/>
        <v>321279.77048005996</v>
      </c>
      <c r="R88" s="17">
        <f>IF(O88=1,Interface!$C$5*(L88+M88),L88)</f>
        <v>4545010.3609645991</v>
      </c>
      <c r="S88" s="17">
        <f>IF(O88=1,Interface!$C$9*(L88+M88),M88)</f>
        <v>8148554.5627316646</v>
      </c>
      <c r="T88" s="3">
        <f t="shared" si="7"/>
        <v>12693564.923696265</v>
      </c>
      <c r="U88" s="15">
        <f t="shared" si="8"/>
        <v>7.1073662979470473E-2</v>
      </c>
    </row>
    <row r="89" spans="1:21">
      <c r="A89" s="8">
        <v>41734</v>
      </c>
      <c r="B89" s="1">
        <v>19.97</v>
      </c>
      <c r="C89" s="1">
        <v>25.587599999999998</v>
      </c>
      <c r="D89" s="1">
        <v>69.05</v>
      </c>
      <c r="E89" s="1">
        <f t="shared" si="9"/>
        <v>0</v>
      </c>
      <c r="F89" s="3">
        <f>IF(E89=0,F88,F88*(1+Interface!$C$4))</f>
        <v>75181.512949568016</v>
      </c>
      <c r="G89" s="3">
        <f t="shared" si="10"/>
        <v>570575.3971994298</v>
      </c>
      <c r="H89" s="3">
        <f t="shared" si="0"/>
        <v>11394390.682072613</v>
      </c>
      <c r="I89" s="15">
        <f t="shared" si="1"/>
        <v>7.9177393558591949E-2</v>
      </c>
      <c r="J89" s="16">
        <f t="shared" si="11"/>
        <v>71653.954926132734</v>
      </c>
      <c r="K89" s="16">
        <f t="shared" si="12"/>
        <v>318341.56943933835</v>
      </c>
      <c r="L89" s="17">
        <f t="shared" si="2"/>
        <v>4947705.5876494646</v>
      </c>
      <c r="M89" s="17">
        <f t="shared" si="3"/>
        <v>8145596.7421860136</v>
      </c>
      <c r="N89" s="15">
        <f t="shared" si="4"/>
        <v>0.37788064943518601</v>
      </c>
      <c r="O89" s="1">
        <f>IF(AND((N89-Interface!$C$5)&gt;Interface!$C$6,E89=1),1,0)</f>
        <v>0</v>
      </c>
      <c r="P89" s="16">
        <f t="shared" si="5"/>
        <v>71653.954926132734</v>
      </c>
      <c r="Q89" s="16">
        <f t="shared" si="6"/>
        <v>318341.56943933835</v>
      </c>
      <c r="R89" s="17">
        <f>IF(O89=1,Interface!$C$5*(L89+M89),L89)</f>
        <v>4947705.5876494646</v>
      </c>
      <c r="S89" s="17">
        <f>IF(O89=1,Interface!$C$9*(L89+M89),M89)</f>
        <v>8145596.7421860136</v>
      </c>
      <c r="T89" s="3">
        <f t="shared" si="7"/>
        <v>13093302.329835478</v>
      </c>
      <c r="U89" s="15">
        <f t="shared" si="8"/>
        <v>6.8903790095722353E-2</v>
      </c>
    </row>
    <row r="90" spans="1:21">
      <c r="A90" s="18">
        <v>41764</v>
      </c>
      <c r="B90" s="1">
        <v>20.23</v>
      </c>
      <c r="C90" s="1">
        <v>25.980399999999999</v>
      </c>
      <c r="D90" s="1">
        <v>71.459999999999994</v>
      </c>
      <c r="E90" s="1">
        <f t="shared" si="9"/>
        <v>0</v>
      </c>
      <c r="F90" s="3">
        <f>IF(E90=0,F89,F89*(1+Interface!$C$4))</f>
        <v>75181.512949568016</v>
      </c>
      <c r="G90" s="3">
        <f t="shared" si="10"/>
        <v>566859.05943622824</v>
      </c>
      <c r="H90" s="3">
        <f t="shared" si="0"/>
        <v>11467558.772394897</v>
      </c>
      <c r="I90" s="15">
        <f t="shared" si="1"/>
        <v>7.8672206814110301E-2</v>
      </c>
      <c r="J90" s="16">
        <f t="shared" si="11"/>
        <v>71653.954926132734</v>
      </c>
      <c r="K90" s="16">
        <f t="shared" si="12"/>
        <v>315447.7913239295</v>
      </c>
      <c r="L90" s="17">
        <f t="shared" si="2"/>
        <v>5120391.6190214446</v>
      </c>
      <c r="M90" s="17">
        <f t="shared" si="3"/>
        <v>8195459.797712218</v>
      </c>
      <c r="N90" s="15">
        <f t="shared" si="4"/>
        <v>0.38453355018566743</v>
      </c>
      <c r="O90" s="1">
        <f>IF(AND((N90-Interface!$C$5)&gt;Interface!$C$6,E90=1),1,0)</f>
        <v>0</v>
      </c>
      <c r="P90" s="16">
        <f t="shared" si="5"/>
        <v>71653.954926132734</v>
      </c>
      <c r="Q90" s="16">
        <f t="shared" si="6"/>
        <v>315447.7913239295</v>
      </c>
      <c r="R90" s="17">
        <f>IF(O90=1,Interface!$C$5*(L90+M90),L90)</f>
        <v>5120391.6190214446</v>
      </c>
      <c r="S90" s="17">
        <f>IF(O90=1,Interface!$C$9*(L90+M90),M90)</f>
        <v>8195459.797712218</v>
      </c>
      <c r="T90" s="3">
        <f t="shared" si="7"/>
        <v>13315851.416733664</v>
      </c>
      <c r="U90" s="15">
        <f t="shared" si="8"/>
        <v>6.7752194520665332E-2</v>
      </c>
    </row>
    <row r="91" spans="1:21">
      <c r="A91" s="8">
        <v>41795</v>
      </c>
      <c r="B91" s="1">
        <v>21.94</v>
      </c>
      <c r="C91" s="1">
        <v>26.427</v>
      </c>
      <c r="D91" s="1">
        <v>87.36</v>
      </c>
      <c r="E91" s="1">
        <f t="shared" si="9"/>
        <v>0</v>
      </c>
      <c r="F91" s="3">
        <f>IF(E91=0,F90,F90*(1+Interface!$C$4))</f>
        <v>75181.512949568016</v>
      </c>
      <c r="G91" s="3">
        <f t="shared" si="10"/>
        <v>563432.37242849951</v>
      </c>
      <c r="H91" s="3">
        <f t="shared" si="0"/>
        <v>12361706.25108128</v>
      </c>
      <c r="I91" s="15">
        <f t="shared" si="1"/>
        <v>7.2981685300595345E-2</v>
      </c>
      <c r="J91" s="16">
        <f t="shared" si="11"/>
        <v>71653.954926132734</v>
      </c>
      <c r="K91" s="16">
        <f t="shared" si="12"/>
        <v>312602.91627380776</v>
      </c>
      <c r="L91" s="17">
        <f t="shared" si="2"/>
        <v>6259689.5023469552</v>
      </c>
      <c r="M91" s="17">
        <f t="shared" si="3"/>
        <v>8261157.2683679173</v>
      </c>
      <c r="N91" s="15">
        <f t="shared" si="4"/>
        <v>0.43108295274978559</v>
      </c>
      <c r="O91" s="1">
        <f>IF(AND((N91-Interface!$C$5)&gt;Interface!$C$6,E91=1),1,0)</f>
        <v>0</v>
      </c>
      <c r="P91" s="16">
        <f t="shared" si="5"/>
        <v>71653.954926132734</v>
      </c>
      <c r="Q91" s="16">
        <f t="shared" si="6"/>
        <v>312602.91627380776</v>
      </c>
      <c r="R91" s="17">
        <f>IF(O91=1,Interface!$C$5*(L91+M91),L91)</f>
        <v>6259689.5023469552</v>
      </c>
      <c r="S91" s="17">
        <f>IF(O91=1,Interface!$C$9*(L91+M91),M91)</f>
        <v>8261157.2683679173</v>
      </c>
      <c r="T91" s="3">
        <f t="shared" si="7"/>
        <v>14520846.770714872</v>
      </c>
      <c r="U91" s="15">
        <f t="shared" si="8"/>
        <v>6.2129858515847514E-2</v>
      </c>
    </row>
    <row r="92" spans="1:21">
      <c r="A92" s="8">
        <v>41825</v>
      </c>
      <c r="B92" s="1">
        <v>22.59</v>
      </c>
      <c r="C92" s="1">
        <v>26.560500000000001</v>
      </c>
      <c r="D92" s="1">
        <v>92.09</v>
      </c>
      <c r="E92" s="1">
        <f t="shared" si="9"/>
        <v>0</v>
      </c>
      <c r="F92" s="3">
        <f>IF(E92=0,F91,F91*(1+Interface!$C$4))</f>
        <v>75181.512949568016</v>
      </c>
      <c r="G92" s="3">
        <f t="shared" si="10"/>
        <v>560104.28420585371</v>
      </c>
      <c r="H92" s="3">
        <f t="shared" si="0"/>
        <v>12652755.780210234</v>
      </c>
      <c r="I92" s="15">
        <f t="shared" si="1"/>
        <v>7.1302898045806265E-2</v>
      </c>
      <c r="J92" s="16">
        <f t="shared" si="11"/>
        <v>71653.954926132734</v>
      </c>
      <c r="K92" s="16">
        <f t="shared" si="12"/>
        <v>309772.34030763363</v>
      </c>
      <c r="L92" s="17">
        <f t="shared" si="2"/>
        <v>6598612.7091475641</v>
      </c>
      <c r="M92" s="17">
        <f t="shared" si="3"/>
        <v>8227708.2447409034</v>
      </c>
      <c r="N92" s="15">
        <f t="shared" si="4"/>
        <v>0.44506069507533219</v>
      </c>
      <c r="O92" s="1">
        <f>IF(AND((N92-Interface!$C$5)&gt;Interface!$C$6,E92=1),1,0)</f>
        <v>0</v>
      </c>
      <c r="P92" s="16">
        <f t="shared" si="5"/>
        <v>71653.954926132734</v>
      </c>
      <c r="Q92" s="16">
        <f t="shared" si="6"/>
        <v>309772.34030763363</v>
      </c>
      <c r="R92" s="17">
        <f>IF(O92=1,Interface!$C$5*(L92+M92),L92)</f>
        <v>6598612.7091475641</v>
      </c>
      <c r="S92" s="17">
        <f>IF(O92=1,Interface!$C$9*(L92+M92),M92)</f>
        <v>8227708.2447409034</v>
      </c>
      <c r="T92" s="3">
        <f t="shared" si="7"/>
        <v>14826320.953888468</v>
      </c>
      <c r="U92" s="15">
        <f t="shared" si="8"/>
        <v>6.0849765643189037E-2</v>
      </c>
    </row>
    <row r="93" spans="1:21">
      <c r="A93" s="8">
        <v>41856</v>
      </c>
      <c r="B93" s="1">
        <v>22.67</v>
      </c>
      <c r="C93" s="1">
        <v>26.6328</v>
      </c>
      <c r="D93" s="1">
        <v>92.42</v>
      </c>
      <c r="E93" s="1">
        <f t="shared" si="9"/>
        <v>0</v>
      </c>
      <c r="F93" s="3">
        <f>IF(E93=0,F92,F92*(1+Interface!$C$4))</f>
        <v>75181.512949568016</v>
      </c>
      <c r="G93" s="3">
        <f t="shared" si="10"/>
        <v>556787.94044980744</v>
      </c>
      <c r="H93" s="3">
        <f t="shared" si="0"/>
        <v>12622382.609997137</v>
      </c>
      <c r="I93" s="15">
        <f t="shared" si="1"/>
        <v>7.1474473819251538E-2</v>
      </c>
      <c r="J93" s="16">
        <f t="shared" si="11"/>
        <v>71653.954926132734</v>
      </c>
      <c r="K93" s="16">
        <f t="shared" si="12"/>
        <v>306949.4484994284</v>
      </c>
      <c r="L93" s="17">
        <f t="shared" si="2"/>
        <v>6622258.5142731871</v>
      </c>
      <c r="M93" s="17">
        <f t="shared" si="3"/>
        <v>8174923.2719955761</v>
      </c>
      <c r="N93" s="15">
        <f t="shared" si="4"/>
        <v>0.44753511918184297</v>
      </c>
      <c r="O93" s="1">
        <f>IF(AND((N93-Interface!$C$5)&gt;Interface!$C$6,E93=1),1,0)</f>
        <v>0</v>
      </c>
      <c r="P93" s="16">
        <f t="shared" si="5"/>
        <v>71653.954926132734</v>
      </c>
      <c r="Q93" s="16">
        <f t="shared" si="6"/>
        <v>306949.4484994284</v>
      </c>
      <c r="R93" s="17">
        <f>IF(O93=1,Interface!$C$5*(L93+M93),L93)</f>
        <v>6622258.5142731871</v>
      </c>
      <c r="S93" s="17">
        <f>IF(O93=1,Interface!$C$9*(L93+M93),M93)</f>
        <v>8174923.2719955761</v>
      </c>
      <c r="T93" s="3">
        <f t="shared" si="7"/>
        <v>14797181.786268763</v>
      </c>
      <c r="U93" s="15">
        <f t="shared" si="8"/>
        <v>6.0969593293231289E-2</v>
      </c>
    </row>
    <row r="94" spans="1:21">
      <c r="A94" s="8">
        <v>41887</v>
      </c>
      <c r="B94" s="1">
        <v>23.51</v>
      </c>
      <c r="C94" s="1">
        <v>26.856400000000001</v>
      </c>
      <c r="D94" s="1">
        <v>99.59</v>
      </c>
      <c r="E94" s="1">
        <f t="shared" si="9"/>
        <v>0</v>
      </c>
      <c r="F94" s="3">
        <f>IF(E94=0,F93,F93*(1+Interface!$C$4))</f>
        <v>75181.512949568016</v>
      </c>
      <c r="G94" s="3">
        <f t="shared" si="10"/>
        <v>553590.08792111464</v>
      </c>
      <c r="H94" s="3">
        <f t="shared" si="0"/>
        <v>13014902.967025407</v>
      </c>
      <c r="I94" s="15">
        <f t="shared" si="1"/>
        <v>6.9318853754083087E-2</v>
      </c>
      <c r="J94" s="16">
        <f t="shared" si="11"/>
        <v>71653.954926132734</v>
      </c>
      <c r="K94" s="16">
        <f t="shared" si="12"/>
        <v>304150.05941714009</v>
      </c>
      <c r="L94" s="17">
        <f t="shared" si="2"/>
        <v>7136017.3710935591</v>
      </c>
      <c r="M94" s="17">
        <f t="shared" si="3"/>
        <v>8168375.6557304813</v>
      </c>
      <c r="N94" s="15">
        <f t="shared" si="4"/>
        <v>0.46627248519991921</v>
      </c>
      <c r="O94" s="1">
        <f>IF(AND((N94-Interface!$C$5)&gt;Interface!$C$6,E94=1),1,0)</f>
        <v>0</v>
      </c>
      <c r="P94" s="16">
        <f t="shared" si="5"/>
        <v>71653.954926132734</v>
      </c>
      <c r="Q94" s="16">
        <f t="shared" si="6"/>
        <v>304150.05941714009</v>
      </c>
      <c r="R94" s="17">
        <f>IF(O94=1,Interface!$C$5*(L94+M94),L94)</f>
        <v>7136017.3710935591</v>
      </c>
      <c r="S94" s="17">
        <f>IF(O94=1,Interface!$C$9*(L94+M94),M94)</f>
        <v>8168375.6557304813</v>
      </c>
      <c r="T94" s="3">
        <f t="shared" si="7"/>
        <v>15304393.02682404</v>
      </c>
      <c r="U94" s="15">
        <f t="shared" si="8"/>
        <v>5.8948966732203407E-2</v>
      </c>
    </row>
    <row r="95" spans="1:21">
      <c r="A95" s="8">
        <v>41917</v>
      </c>
      <c r="B95" s="1">
        <v>23.48</v>
      </c>
      <c r="C95" s="1">
        <v>27.079699999999999</v>
      </c>
      <c r="D95" s="1">
        <v>99.49</v>
      </c>
      <c r="E95" s="1">
        <f t="shared" si="9"/>
        <v>0</v>
      </c>
      <c r="F95" s="3">
        <f>IF(E95=0,F94,F94*(1+Interface!$C$4))</f>
        <v>75181.512949568016</v>
      </c>
      <c r="G95" s="3">
        <f t="shared" si="10"/>
        <v>550388.14955017902</v>
      </c>
      <c r="H95" s="3">
        <f t="shared" si="0"/>
        <v>12923113.751438204</v>
      </c>
      <c r="I95" s="15">
        <f t="shared" si="1"/>
        <v>6.9811205932812703E-2</v>
      </c>
      <c r="J95" s="16">
        <f t="shared" si="11"/>
        <v>71653.954926132734</v>
      </c>
      <c r="K95" s="16">
        <f t="shared" si="12"/>
        <v>301373.75417928415</v>
      </c>
      <c r="L95" s="17">
        <f t="shared" si="2"/>
        <v>7128851.9756009458</v>
      </c>
      <c r="M95" s="17">
        <f t="shared" si="3"/>
        <v>8161110.851048761</v>
      </c>
      <c r="N95" s="15">
        <f t="shared" si="4"/>
        <v>0.46624390499993124</v>
      </c>
      <c r="O95" s="1">
        <f>IF(AND((N95-Interface!$C$5)&gt;Interface!$C$6,E95=1),1,0)</f>
        <v>0</v>
      </c>
      <c r="P95" s="16">
        <f t="shared" si="5"/>
        <v>71653.954926132734</v>
      </c>
      <c r="Q95" s="16">
        <f t="shared" si="6"/>
        <v>301373.75417928415</v>
      </c>
      <c r="R95" s="17">
        <f>IF(O95=1,Interface!$C$5*(L95+M95),L95)</f>
        <v>7128851.9756009458</v>
      </c>
      <c r="S95" s="17">
        <f>IF(O95=1,Interface!$C$9*(L95+M95),M95)</f>
        <v>8161110.851048761</v>
      </c>
      <c r="T95" s="3">
        <f t="shared" si="7"/>
        <v>15289962.826649707</v>
      </c>
      <c r="U95" s="15">
        <f t="shared" si="8"/>
        <v>5.9004600967528902E-2</v>
      </c>
    </row>
    <row r="96" spans="1:21">
      <c r="A96" s="8">
        <v>41948</v>
      </c>
      <c r="B96" s="1">
        <v>24.21</v>
      </c>
      <c r="C96" s="1">
        <v>27.579799999999999</v>
      </c>
      <c r="D96" s="1">
        <v>103.46</v>
      </c>
      <c r="E96" s="1">
        <f t="shared" si="9"/>
        <v>0</v>
      </c>
      <c r="F96" s="3">
        <f>IF(E96=0,F95,F95*(1+Interface!$C$4))</f>
        <v>75181.512949568016</v>
      </c>
      <c r="G96" s="3">
        <f t="shared" si="10"/>
        <v>547282.7586807214</v>
      </c>
      <c r="H96" s="3">
        <f t="shared" si="0"/>
        <v>13249715.587660266</v>
      </c>
      <c r="I96" s="15">
        <f t="shared" si="1"/>
        <v>6.8090378953872294E-2</v>
      </c>
      <c r="J96" s="16">
        <f t="shared" si="11"/>
        <v>71653.954926132734</v>
      </c>
      <c r="K96" s="16">
        <f t="shared" si="12"/>
        <v>298647.79122996732</v>
      </c>
      <c r="L96" s="17">
        <f t="shared" si="2"/>
        <v>7413318.1766576925</v>
      </c>
      <c r="M96" s="17">
        <f t="shared" si="3"/>
        <v>8236646.352564252</v>
      </c>
      <c r="N96" s="15">
        <f t="shared" si="4"/>
        <v>0.47369552581511531</v>
      </c>
      <c r="O96" s="1">
        <f>IF(AND((N96-Interface!$C$5)&gt;Interface!$C$6,E96=1),1,0)</f>
        <v>0</v>
      </c>
      <c r="P96" s="16">
        <f t="shared" si="5"/>
        <v>71653.954926132734</v>
      </c>
      <c r="Q96" s="16">
        <f t="shared" si="6"/>
        <v>298647.79122996732</v>
      </c>
      <c r="R96" s="17">
        <f>IF(O96=1,Interface!$C$5*(L96+M96),L96)</f>
        <v>7413318.1766576925</v>
      </c>
      <c r="S96" s="17">
        <f>IF(O96=1,Interface!$C$9*(L96+M96),M96)</f>
        <v>8236646.352564252</v>
      </c>
      <c r="T96" s="3">
        <f t="shared" si="7"/>
        <v>15649964.529221945</v>
      </c>
      <c r="U96" s="15">
        <f t="shared" si="8"/>
        <v>5.7647297136696384E-2</v>
      </c>
    </row>
    <row r="97" spans="1:21">
      <c r="A97" s="8">
        <v>41978</v>
      </c>
      <c r="B97" s="1">
        <v>24.61</v>
      </c>
      <c r="C97" s="1">
        <v>27.879300000000001</v>
      </c>
      <c r="D97" s="1">
        <v>108.26</v>
      </c>
      <c r="E97" s="1">
        <f t="shared" si="9"/>
        <v>0</v>
      </c>
      <c r="F97" s="3">
        <f>IF(E97=0,F96,F96*(1+Interface!$C$4))</f>
        <v>75181.512949568016</v>
      </c>
      <c r="G97" s="3">
        <f t="shared" si="10"/>
        <v>544227.84145400184</v>
      </c>
      <c r="H97" s="3">
        <f t="shared" si="0"/>
        <v>13393447.178182986</v>
      </c>
      <c r="I97" s="15">
        <f t="shared" si="1"/>
        <v>6.7359668007232892E-2</v>
      </c>
      <c r="J97" s="16">
        <f t="shared" si="11"/>
        <v>71653.954926132734</v>
      </c>
      <c r="K97" s="16">
        <f t="shared" si="12"/>
        <v>295951.11258489487</v>
      </c>
      <c r="L97" s="17">
        <f t="shared" si="2"/>
        <v>7757257.1603031298</v>
      </c>
      <c r="M97" s="17">
        <f t="shared" si="3"/>
        <v>8250909.8530880595</v>
      </c>
      <c r="N97" s="15">
        <f t="shared" si="4"/>
        <v>0.48458122368501094</v>
      </c>
      <c r="O97" s="1">
        <f>IF(AND((N97-Interface!$C$5)&gt;Interface!$C$6,E97=1),1,0)</f>
        <v>0</v>
      </c>
      <c r="P97" s="16">
        <f t="shared" si="5"/>
        <v>71653.954926132734</v>
      </c>
      <c r="Q97" s="16">
        <f t="shared" si="6"/>
        <v>295951.11258489487</v>
      </c>
      <c r="R97" s="17">
        <f>IF(O97=1,Interface!$C$5*(L97+M97),L97)</f>
        <v>7757257.1603031298</v>
      </c>
      <c r="S97" s="17">
        <f>IF(O97=1,Interface!$C$9*(L97+M97),M97)</f>
        <v>8250909.8530880595</v>
      </c>
      <c r="T97" s="3">
        <f t="shared" si="7"/>
        <v>16008167.013391189</v>
      </c>
      <c r="U97" s="15">
        <f t="shared" si="8"/>
        <v>5.6357367751106294E-2</v>
      </c>
    </row>
    <row r="98" spans="1:21">
      <c r="A98" s="8">
        <v>42009</v>
      </c>
      <c r="B98" s="1">
        <v>24.65</v>
      </c>
      <c r="C98" s="1">
        <v>27.995799999999999</v>
      </c>
      <c r="D98" s="1">
        <v>109.52</v>
      </c>
      <c r="E98" s="1">
        <f t="shared" si="9"/>
        <v>1</v>
      </c>
      <c r="F98" s="3">
        <f>IF(E98=0,F97,F97*(1+Interface!$C$4))</f>
        <v>79692.403726542107</v>
      </c>
      <c r="G98" s="3">
        <f t="shared" si="10"/>
        <v>540994.88389917254</v>
      </c>
      <c r="H98" s="3">
        <f t="shared" si="0"/>
        <v>13335523.888114601</v>
      </c>
      <c r="I98" s="15">
        <f t="shared" si="1"/>
        <v>7.1711381775621405E-2</v>
      </c>
      <c r="J98" s="16">
        <f t="shared" si="11"/>
        <v>71653.954926132734</v>
      </c>
      <c r="K98" s="16">
        <f t="shared" si="12"/>
        <v>293104.52832130739</v>
      </c>
      <c r="L98" s="17">
        <f t="shared" si="2"/>
        <v>7847541.1435100567</v>
      </c>
      <c r="M98" s="17">
        <f t="shared" si="3"/>
        <v>8205695.7539776573</v>
      </c>
      <c r="N98" s="15">
        <f t="shared" si="4"/>
        <v>0.48884478523693714</v>
      </c>
      <c r="O98" s="1">
        <f>IF(AND((N98-Interface!$C$5)&gt;Interface!$C$6,E98=1),1,0)</f>
        <v>1</v>
      </c>
      <c r="P98" s="16">
        <f t="shared" si="5"/>
        <v>43973.439273614997</v>
      </c>
      <c r="Q98" s="16">
        <f t="shared" si="6"/>
        <v>401391.1311068589</v>
      </c>
      <c r="R98" s="1">
        <f>IF(O98=1,Interface!$C$5*(L98+M98),L98)</f>
        <v>4815971.0692463145</v>
      </c>
      <c r="S98" s="1">
        <f>IF(O98=1,Interface!$C$9*(L98+M98),M98)</f>
        <v>11237265.8282414</v>
      </c>
      <c r="T98" s="3">
        <f t="shared" si="7"/>
        <v>16053236.897487715</v>
      </c>
      <c r="U98" s="15">
        <f t="shared" si="8"/>
        <v>5.9571091539063058E-2</v>
      </c>
    </row>
    <row r="99" spans="1:21">
      <c r="A99" s="8">
        <v>42040</v>
      </c>
      <c r="B99" s="1">
        <v>25.1</v>
      </c>
      <c r="C99" s="1">
        <v>28.331199999999999</v>
      </c>
      <c r="D99" s="1">
        <v>113.09</v>
      </c>
      <c r="E99" s="1">
        <f t="shared" si="9"/>
        <v>0</v>
      </c>
      <c r="F99" s="3">
        <f>IF(E99=0,F98,F98*(1+Interface!$C$4))</f>
        <v>79692.403726542107</v>
      </c>
      <c r="G99" s="3">
        <f t="shared" si="10"/>
        <v>537819.88773476845</v>
      </c>
      <c r="H99" s="3">
        <f t="shared" si="0"/>
        <v>13499279.182142688</v>
      </c>
      <c r="I99" s="15">
        <f t="shared" si="1"/>
        <v>7.0841474705074889E-2</v>
      </c>
      <c r="J99" s="16">
        <f t="shared" si="11"/>
        <v>43973.439273614997</v>
      </c>
      <c r="K99" s="16">
        <f t="shared" si="12"/>
        <v>398578.24624047335</v>
      </c>
      <c r="L99" s="17">
        <f t="shared" si="2"/>
        <v>4972956.2474531205</v>
      </c>
      <c r="M99" s="17">
        <f t="shared" si="3"/>
        <v>11292200.009888098</v>
      </c>
      <c r="N99" s="15">
        <f t="shared" si="4"/>
        <v>0.30574291256553993</v>
      </c>
      <c r="O99" s="1">
        <f>IF(AND((N99-Interface!$C$5)&gt;Interface!$C$6,E99=1),1,0)</f>
        <v>0</v>
      </c>
      <c r="P99" s="16">
        <f t="shared" si="5"/>
        <v>43973.439273615004</v>
      </c>
      <c r="Q99" s="16">
        <f t="shared" si="6"/>
        <v>398578.24624047335</v>
      </c>
      <c r="R99" s="17">
        <f>IF(O99=1,Interface!$C$5*(L99+M99),L99)</f>
        <v>4972956.2474531205</v>
      </c>
      <c r="S99" s="17">
        <f>IF(O99=1,Interface!$C$9*(L99+M99),M99)</f>
        <v>11292200.009888098</v>
      </c>
      <c r="T99" s="3">
        <f t="shared" si="7"/>
        <v>16265156.257341217</v>
      </c>
      <c r="U99" s="15">
        <f t="shared" si="8"/>
        <v>5.8794937447150489E-2</v>
      </c>
    </row>
    <row r="100" spans="1:21">
      <c r="A100" s="8">
        <v>42068</v>
      </c>
      <c r="B100" s="1">
        <v>25.59</v>
      </c>
      <c r="C100" s="1">
        <v>28.488600000000002</v>
      </c>
      <c r="D100" s="1">
        <v>118.91</v>
      </c>
      <c r="E100" s="1">
        <f t="shared" si="9"/>
        <v>0</v>
      </c>
      <c r="F100" s="3">
        <f>IF(E100=0,F99,F99*(1+Interface!$C$4))</f>
        <v>79692.403726542107</v>
      </c>
      <c r="G100" s="3">
        <f t="shared" si="10"/>
        <v>534705.68672943267</v>
      </c>
      <c r="H100" s="3">
        <f t="shared" si="0"/>
        <v>13683118.523406181</v>
      </c>
      <c r="I100" s="15">
        <f t="shared" si="1"/>
        <v>6.9889685095006274E-2</v>
      </c>
      <c r="J100" s="16">
        <f t="shared" si="11"/>
        <v>43973.439273615004</v>
      </c>
      <c r="K100" s="16">
        <f t="shared" si="12"/>
        <v>395780.90261086216</v>
      </c>
      <c r="L100" s="17">
        <f t="shared" si="2"/>
        <v>5228881.66402556</v>
      </c>
      <c r="M100" s="17">
        <f t="shared" si="3"/>
        <v>11275243.822119808</v>
      </c>
      <c r="N100" s="15">
        <f t="shared" si="4"/>
        <v>0.31682270402118684</v>
      </c>
      <c r="O100" s="1">
        <f>IF(AND((N100-Interface!$C$5)&gt;Interface!$C$6,E100=1),1,0)</f>
        <v>0</v>
      </c>
      <c r="P100" s="16">
        <f t="shared" si="5"/>
        <v>43973.439273615004</v>
      </c>
      <c r="Q100" s="16">
        <f t="shared" si="6"/>
        <v>395780.90261086216</v>
      </c>
      <c r="R100" s="17">
        <f>IF(O100=1,Interface!$C$5*(L100+M100),L100)</f>
        <v>5228881.66402556</v>
      </c>
      <c r="S100" s="17">
        <f>IF(O100=1,Interface!$C$9*(L100+M100),M100)</f>
        <v>11275243.822119808</v>
      </c>
      <c r="T100" s="3">
        <f t="shared" si="7"/>
        <v>16504125.486145368</v>
      </c>
      <c r="U100" s="15">
        <f t="shared" si="8"/>
        <v>5.7943624187860962E-2</v>
      </c>
    </row>
    <row r="101" spans="1:21">
      <c r="A101" s="8">
        <v>42099</v>
      </c>
      <c r="B101" s="1">
        <v>25.45</v>
      </c>
      <c r="C101" s="1">
        <v>28.6295</v>
      </c>
      <c r="D101" s="1">
        <v>115.98</v>
      </c>
      <c r="E101" s="1">
        <f t="shared" si="9"/>
        <v>0</v>
      </c>
      <c r="F101" s="3">
        <f>IF(E101=0,F100,F100*(1+Interface!$C$4))</f>
        <v>79692.403726542107</v>
      </c>
      <c r="G101" s="3">
        <f t="shared" si="10"/>
        <v>531574.35455943097</v>
      </c>
      <c r="H101" s="3">
        <f t="shared" si="0"/>
        <v>13528567.323537517</v>
      </c>
      <c r="I101" s="15">
        <f t="shared" si="1"/>
        <v>7.0688109231986651E-2</v>
      </c>
      <c r="J101" s="16">
        <f t="shared" si="11"/>
        <v>43973.439273615004</v>
      </c>
      <c r="K101" s="16">
        <f t="shared" si="12"/>
        <v>392997.32609969215</v>
      </c>
      <c r="L101" s="17">
        <f t="shared" si="2"/>
        <v>5100039.4869538685</v>
      </c>
      <c r="M101" s="17">
        <f t="shared" si="3"/>
        <v>11251316.947571136</v>
      </c>
      <c r="N101" s="15">
        <f t="shared" si="4"/>
        <v>0.31190314438901295</v>
      </c>
      <c r="O101" s="1">
        <f>IF(AND((N101-Interface!$C$5)&gt;Interface!$C$6,E101=1),1,0)</f>
        <v>0</v>
      </c>
      <c r="P101" s="16">
        <f t="shared" si="5"/>
        <v>43973.439273615004</v>
      </c>
      <c r="Q101" s="16">
        <f t="shared" si="6"/>
        <v>392997.32609969215</v>
      </c>
      <c r="R101" s="17">
        <f>IF(O101=1,Interface!$C$5*(L101+M101),L101)</f>
        <v>5100039.4869538685</v>
      </c>
      <c r="S101" s="17">
        <f>IF(O101=1,Interface!$C$9*(L101+M101),M101)</f>
        <v>11251316.947571136</v>
      </c>
      <c r="T101" s="3">
        <f t="shared" si="7"/>
        <v>16351356.434525006</v>
      </c>
      <c r="U101" s="15">
        <f t="shared" si="8"/>
        <v>5.8484985545254879E-2</v>
      </c>
    </row>
    <row r="102" spans="1:21">
      <c r="A102" s="18">
        <v>42129</v>
      </c>
      <c r="B102" s="1">
        <v>25.33</v>
      </c>
      <c r="C102" s="1">
        <v>28.750900000000001</v>
      </c>
      <c r="D102" s="1">
        <v>113.4</v>
      </c>
      <c r="E102" s="1">
        <f t="shared" si="9"/>
        <v>0</v>
      </c>
      <c r="F102" s="3">
        <f>IF(E102=0,F101,F101*(1+Interface!$C$4))</f>
        <v>79692.403726542107</v>
      </c>
      <c r="G102" s="3">
        <f t="shared" si="10"/>
        <v>528428.18781144277</v>
      </c>
      <c r="H102" s="3">
        <f t="shared" si="0"/>
        <v>13385085.997263845</v>
      </c>
      <c r="I102" s="15">
        <f t="shared" si="1"/>
        <v>7.1445849874553824E-2</v>
      </c>
      <c r="J102" s="16">
        <f t="shared" si="11"/>
        <v>43973.439273615004</v>
      </c>
      <c r="K102" s="16">
        <f t="shared" si="12"/>
        <v>390225.50317496486</v>
      </c>
      <c r="L102" s="17">
        <f t="shared" si="2"/>
        <v>4986588.0136279417</v>
      </c>
      <c r="M102" s="17">
        <f t="shared" si="3"/>
        <v>11219334.419233099</v>
      </c>
      <c r="N102" s="15">
        <f t="shared" si="4"/>
        <v>0.3077015846698456</v>
      </c>
      <c r="O102" s="1">
        <f>IF(AND((N102-Interface!$C$5)&gt;Interface!$C$6,E102=1),1,0)</f>
        <v>0</v>
      </c>
      <c r="P102" s="16">
        <f t="shared" si="5"/>
        <v>43973.439273615004</v>
      </c>
      <c r="Q102" s="16">
        <f t="shared" si="6"/>
        <v>390225.50317496486</v>
      </c>
      <c r="R102" s="17">
        <f>IF(O102=1,Interface!$C$5*(L102+M102),L102)</f>
        <v>4986588.0136279417</v>
      </c>
      <c r="S102" s="17">
        <f>IF(O102=1,Interface!$C$9*(L102+M102),M102)</f>
        <v>11219334.419233099</v>
      </c>
      <c r="T102" s="3">
        <f t="shared" si="7"/>
        <v>16205922.432861041</v>
      </c>
      <c r="U102" s="15">
        <f t="shared" si="8"/>
        <v>5.90098372172497E-2</v>
      </c>
    </row>
    <row r="103" spans="1:21">
      <c r="A103" s="8">
        <v>42160</v>
      </c>
      <c r="B103" s="1">
        <v>25.31</v>
      </c>
      <c r="C103" s="1">
        <v>28.853300000000001</v>
      </c>
      <c r="D103" s="1">
        <v>113.13</v>
      </c>
      <c r="E103" s="1">
        <f t="shared" si="9"/>
        <v>0</v>
      </c>
      <c r="F103" s="3">
        <f>IF(E103=0,F102,F102*(1+Interface!$C$4))</f>
        <v>79692.403726542107</v>
      </c>
      <c r="G103" s="3">
        <f t="shared" si="10"/>
        <v>525279.53495776665</v>
      </c>
      <c r="H103" s="3">
        <f t="shared" si="0"/>
        <v>13294825.029781073</v>
      </c>
      <c r="I103" s="15">
        <f t="shared" si="1"/>
        <v>7.193090864876564E-2</v>
      </c>
      <c r="J103" s="16">
        <f t="shared" si="11"/>
        <v>43973.439273615004</v>
      </c>
      <c r="K103" s="16">
        <f t="shared" si="12"/>
        <v>387463.5174150503</v>
      </c>
      <c r="L103" s="17">
        <f t="shared" si="2"/>
        <v>4974715.185024065</v>
      </c>
      <c r="M103" s="17">
        <f t="shared" si="3"/>
        <v>11179601.107031671</v>
      </c>
      <c r="N103" s="15">
        <f t="shared" si="4"/>
        <v>0.30794959657131993</v>
      </c>
      <c r="O103" s="1">
        <f>IF(AND((N103-Interface!$C$5)&gt;Interface!$C$6,E103=1),1,0)</f>
        <v>0</v>
      </c>
      <c r="P103" s="16">
        <f t="shared" si="5"/>
        <v>43973.439273615004</v>
      </c>
      <c r="Q103" s="16">
        <f t="shared" si="6"/>
        <v>387463.5174150503</v>
      </c>
      <c r="R103" s="17">
        <f>IF(O103=1,Interface!$C$5*(L103+M103),L103)</f>
        <v>4974715.185024065</v>
      </c>
      <c r="S103" s="17">
        <f>IF(O103=1,Interface!$C$9*(L103+M103),M103)</f>
        <v>11179601.107031671</v>
      </c>
      <c r="T103" s="3">
        <f t="shared" si="7"/>
        <v>16154316.292055737</v>
      </c>
      <c r="U103" s="15">
        <f t="shared" si="8"/>
        <v>5.9198348443183106E-2</v>
      </c>
    </row>
    <row r="104" spans="1:21">
      <c r="A104" s="8">
        <v>42190</v>
      </c>
      <c r="B104" s="1">
        <v>25.87</v>
      </c>
      <c r="C104" s="1">
        <v>29.0273</v>
      </c>
      <c r="D104" s="1">
        <v>115.04</v>
      </c>
      <c r="E104" s="1">
        <f t="shared" si="9"/>
        <v>0</v>
      </c>
      <c r="F104" s="3">
        <f>IF(E104=0,F103,F103*(1+Interface!$C$4))</f>
        <v>79692.403726542107</v>
      </c>
      <c r="G104" s="3">
        <f t="shared" si="10"/>
        <v>522199.04003211757</v>
      </c>
      <c r="H104" s="3">
        <f t="shared" si="0"/>
        <v>13509289.165630883</v>
      </c>
      <c r="I104" s="15">
        <f t="shared" si="1"/>
        <v>7.0788983268746677E-2</v>
      </c>
      <c r="J104" s="16">
        <f t="shared" si="11"/>
        <v>43973.439273615004</v>
      </c>
      <c r="K104" s="16">
        <f t="shared" si="12"/>
        <v>384718.08798390988</v>
      </c>
      <c r="L104" s="17">
        <f t="shared" si="2"/>
        <v>5058704.4540366707</v>
      </c>
      <c r="M104" s="17">
        <f t="shared" si="3"/>
        <v>11167327.355335347</v>
      </c>
      <c r="N104" s="15">
        <f t="shared" si="4"/>
        <v>0.31176473172663238</v>
      </c>
      <c r="O104" s="1">
        <f>IF(AND((N104-Interface!$C$5)&gt;Interface!$C$6,E104=1),1,0)</f>
        <v>0</v>
      </c>
      <c r="P104" s="16">
        <f t="shared" si="5"/>
        <v>43973.439273615004</v>
      </c>
      <c r="Q104" s="16">
        <f t="shared" si="6"/>
        <v>384718.08798390988</v>
      </c>
      <c r="R104" s="17">
        <f>IF(O104=1,Interface!$C$5*(L104+M104),L104)</f>
        <v>5058704.4540366707</v>
      </c>
      <c r="S104" s="17">
        <f>IF(O104=1,Interface!$C$9*(L104+M104),M104)</f>
        <v>11167327.355335347</v>
      </c>
      <c r="T104" s="3">
        <f t="shared" si="7"/>
        <v>16226031.809372019</v>
      </c>
      <c r="U104" s="15">
        <f t="shared" si="8"/>
        <v>5.8936704670216986E-2</v>
      </c>
    </row>
    <row r="105" spans="1:21">
      <c r="A105" s="8">
        <v>42221</v>
      </c>
      <c r="B105" s="1">
        <v>26.63</v>
      </c>
      <c r="C105" s="1">
        <v>29.2789</v>
      </c>
      <c r="D105" s="1">
        <v>119.79</v>
      </c>
      <c r="E105" s="1">
        <f t="shared" si="9"/>
        <v>0</v>
      </c>
      <c r="F105" s="3">
        <f>IF(E105=0,F104,F104*(1+Interface!$C$4))</f>
        <v>79692.403726542107</v>
      </c>
      <c r="G105" s="3">
        <f t="shared" si="10"/>
        <v>519206.46009495866</v>
      </c>
      <c r="H105" s="3">
        <f t="shared" si="0"/>
        <v>13826468.032328749</v>
      </c>
      <c r="I105" s="15">
        <f t="shared" si="1"/>
        <v>6.9165085579519267E-2</v>
      </c>
      <c r="J105" s="16">
        <f t="shared" si="11"/>
        <v>43973.439273615004</v>
      </c>
      <c r="K105" s="16">
        <f t="shared" si="12"/>
        <v>381996.250629141</v>
      </c>
      <c r="L105" s="17">
        <f t="shared" si="2"/>
        <v>5267578.2905863412</v>
      </c>
      <c r="M105" s="17">
        <f t="shared" si="3"/>
        <v>11184430.022545556</v>
      </c>
      <c r="N105" s="15">
        <f t="shared" si="4"/>
        <v>0.32017843598959228</v>
      </c>
      <c r="O105" s="1">
        <f>IF(AND((N105-Interface!$C$5)&gt;Interface!$C$6,E105=1),1,0)</f>
        <v>0</v>
      </c>
      <c r="P105" s="16">
        <f t="shared" si="5"/>
        <v>43973.439273615004</v>
      </c>
      <c r="Q105" s="16">
        <f t="shared" si="6"/>
        <v>381996.250629141</v>
      </c>
      <c r="R105" s="17">
        <f>IF(O105=1,Interface!$C$5*(L105+M105),L105)</f>
        <v>5267578.2905863412</v>
      </c>
      <c r="S105" s="17">
        <f>IF(O105=1,Interface!$C$9*(L105+M105),M105)</f>
        <v>11184430.022545556</v>
      </c>
      <c r="T105" s="3">
        <f t="shared" si="7"/>
        <v>16452008.313131897</v>
      </c>
      <c r="U105" s="15">
        <f t="shared" si="8"/>
        <v>5.8127179765353337E-2</v>
      </c>
    </row>
    <row r="106" spans="1:21">
      <c r="A106" s="8">
        <v>42252</v>
      </c>
      <c r="B106" s="1">
        <v>25.24</v>
      </c>
      <c r="C106" s="1">
        <v>29.5015</v>
      </c>
      <c r="D106" s="1">
        <v>108.95</v>
      </c>
      <c r="E106" s="1">
        <f t="shared" si="9"/>
        <v>0</v>
      </c>
      <c r="F106" s="3">
        <f>IF(E106=0,F105,F105*(1+Interface!$C$4))</f>
        <v>79692.403726542107</v>
      </c>
      <c r="G106" s="3">
        <f t="shared" si="10"/>
        <v>516049.07484430325</v>
      </c>
      <c r="H106" s="3">
        <f t="shared" si="0"/>
        <v>13025078.649070213</v>
      </c>
      <c r="I106" s="15">
        <f t="shared" si="1"/>
        <v>7.3420581209831762E-2</v>
      </c>
      <c r="J106" s="16">
        <f t="shared" si="11"/>
        <v>43973.439273615004</v>
      </c>
      <c r="K106" s="16">
        <f t="shared" si="12"/>
        <v>379294.95056892227</v>
      </c>
      <c r="L106" s="17">
        <f t="shared" si="2"/>
        <v>4790906.2088603545</v>
      </c>
      <c r="M106" s="17">
        <f t="shared" si="3"/>
        <v>11189769.984209061</v>
      </c>
      <c r="N106" s="15">
        <f t="shared" si="4"/>
        <v>0.29979371028981239</v>
      </c>
      <c r="O106" s="1">
        <f>IF(AND((N106-Interface!$C$5)&gt;Interface!$C$6,E106=1),1,0)</f>
        <v>0</v>
      </c>
      <c r="P106" s="16">
        <f t="shared" si="5"/>
        <v>43973.439273615004</v>
      </c>
      <c r="Q106" s="16">
        <f t="shared" si="6"/>
        <v>379294.95056892227</v>
      </c>
      <c r="R106" s="17">
        <f>IF(O106=1,Interface!$C$5*(L106+M106),L106)</f>
        <v>4790906.2088603545</v>
      </c>
      <c r="S106" s="17">
        <f>IF(O106=1,Interface!$C$9*(L106+M106),M106)</f>
        <v>11189769.984209061</v>
      </c>
      <c r="T106" s="3">
        <f t="shared" si="7"/>
        <v>15980676.193069415</v>
      </c>
      <c r="U106" s="15">
        <f t="shared" si="8"/>
        <v>5.9841575735902992E-2</v>
      </c>
    </row>
    <row r="107" spans="1:21">
      <c r="A107" s="8">
        <v>42282</v>
      </c>
      <c r="B107" s="1">
        <v>26.17</v>
      </c>
      <c r="C107" s="1">
        <v>29.9131</v>
      </c>
      <c r="D107" s="1">
        <v>114.26</v>
      </c>
      <c r="E107" s="1">
        <f t="shared" si="9"/>
        <v>0</v>
      </c>
      <c r="F107" s="3">
        <f>IF(E107=0,F106,F106*(1+Interface!$C$4))</f>
        <v>79692.403726542107</v>
      </c>
      <c r="G107" s="3">
        <f t="shared" si="10"/>
        <v>513003.8931963651</v>
      </c>
      <c r="H107" s="3">
        <f t="shared" si="0"/>
        <v>13425311.884948876</v>
      </c>
      <c r="I107" s="15">
        <f t="shared" si="1"/>
        <v>7.1231778666581563E-2</v>
      </c>
      <c r="J107" s="16">
        <f t="shared" si="11"/>
        <v>43973.439273615004</v>
      </c>
      <c r="K107" s="16">
        <f t="shared" si="12"/>
        <v>376630.82001319446</v>
      </c>
      <c r="L107" s="17">
        <f t="shared" si="2"/>
        <v>5024405.1714032507</v>
      </c>
      <c r="M107" s="17">
        <f t="shared" si="3"/>
        <v>11266195.382136688</v>
      </c>
      <c r="N107" s="15">
        <f t="shared" si="4"/>
        <v>0.30842356946205091</v>
      </c>
      <c r="O107" s="1">
        <f>IF(AND((N107-Interface!$C$5)&gt;Interface!$C$6,E107=1),1,0)</f>
        <v>0</v>
      </c>
      <c r="P107" s="16">
        <f t="shared" si="5"/>
        <v>43973.439273615004</v>
      </c>
      <c r="Q107" s="16">
        <f t="shared" si="6"/>
        <v>376630.82001319446</v>
      </c>
      <c r="R107" s="17">
        <f>IF(O107=1,Interface!$C$5*(L107+M107),L107)</f>
        <v>5024405.1714032507</v>
      </c>
      <c r="S107" s="17">
        <f>IF(O107=1,Interface!$C$9*(L107+M107),M107)</f>
        <v>11266195.382136688</v>
      </c>
      <c r="T107" s="3">
        <f t="shared" si="7"/>
        <v>16290600.553539939</v>
      </c>
      <c r="U107" s="15">
        <f t="shared" si="8"/>
        <v>5.8703105608387152E-2</v>
      </c>
    </row>
    <row r="108" spans="1:21">
      <c r="A108" s="8">
        <v>42313</v>
      </c>
      <c r="B108" s="1">
        <v>26.11</v>
      </c>
      <c r="C108" s="1">
        <v>30.043700000000001</v>
      </c>
      <c r="D108" s="1">
        <v>113.38</v>
      </c>
      <c r="E108" s="1">
        <f t="shared" si="9"/>
        <v>0</v>
      </c>
      <c r="F108" s="3">
        <f>IF(E108=0,F107,F107*(1+Interface!$C$4))</f>
        <v>79692.403726542107</v>
      </c>
      <c r="G108" s="3">
        <f t="shared" si="10"/>
        <v>509951.71381197055</v>
      </c>
      <c r="H108" s="3">
        <f t="shared" si="0"/>
        <v>13314839.247630551</v>
      </c>
      <c r="I108" s="15">
        <f t="shared" si="1"/>
        <v>7.1822785610324638E-2</v>
      </c>
      <c r="J108" s="16">
        <f t="shared" si="11"/>
        <v>43973.439273615004</v>
      </c>
      <c r="K108" s="16">
        <f t="shared" si="12"/>
        <v>373978.27043619356</v>
      </c>
      <c r="L108" s="17">
        <f t="shared" si="2"/>
        <v>4985708.5448424686</v>
      </c>
      <c r="M108" s="17">
        <f t="shared" si="3"/>
        <v>11235690.963503869</v>
      </c>
      <c r="N108" s="15">
        <f t="shared" si="4"/>
        <v>0.30735378549040665</v>
      </c>
      <c r="O108" s="1">
        <f>IF(AND((N108-Interface!$C$5)&gt;Interface!$C$6,E108=1),1,0)</f>
        <v>0</v>
      </c>
      <c r="P108" s="16">
        <f t="shared" si="5"/>
        <v>43973.439273615004</v>
      </c>
      <c r="Q108" s="16">
        <f t="shared" si="6"/>
        <v>373978.27043619356</v>
      </c>
      <c r="R108" s="17">
        <f>IF(O108=1,Interface!$C$5*(L108+M108),L108)</f>
        <v>4985708.5448424686</v>
      </c>
      <c r="S108" s="17">
        <f>IF(O108=1,Interface!$C$9*(L108+M108),M108)</f>
        <v>11235690.963503869</v>
      </c>
      <c r="T108" s="3">
        <f t="shared" si="7"/>
        <v>16221399.508346338</v>
      </c>
      <c r="U108" s="15">
        <f t="shared" si="8"/>
        <v>5.8953535064989869E-2</v>
      </c>
    </row>
    <row r="109" spans="1:21">
      <c r="A109" s="8">
        <v>42343</v>
      </c>
      <c r="B109" s="1">
        <v>26.01</v>
      </c>
      <c r="C109" s="1">
        <v>30.1295</v>
      </c>
      <c r="D109" s="1">
        <v>113.07</v>
      </c>
      <c r="E109" s="1">
        <f t="shared" si="9"/>
        <v>0</v>
      </c>
      <c r="F109" s="3">
        <f>IF(E109=0,F108,F108*(1+Interface!$C$4))</f>
        <v>79692.403726542107</v>
      </c>
      <c r="G109" s="3">
        <f t="shared" si="10"/>
        <v>506887.79978941992</v>
      </c>
      <c r="H109" s="3">
        <f t="shared" si="0"/>
        <v>13184151.672522813</v>
      </c>
      <c r="I109" s="15">
        <f t="shared" si="1"/>
        <v>7.2534727183968584E-2</v>
      </c>
      <c r="J109" s="16">
        <f t="shared" si="11"/>
        <v>43973.439273615004</v>
      </c>
      <c r="K109" s="16">
        <f t="shared" si="12"/>
        <v>371333.27454424242</v>
      </c>
      <c r="L109" s="17">
        <f t="shared" si="2"/>
        <v>4972076.7786676483</v>
      </c>
      <c r="M109" s="17">
        <f t="shared" si="3"/>
        <v>11188085.895380752</v>
      </c>
      <c r="N109" s="15">
        <f t="shared" si="4"/>
        <v>0.30767492128357743</v>
      </c>
      <c r="O109" s="1">
        <f>IF(AND((N109-Interface!$C$5)&gt;Interface!$C$6,E109=1),1,0)</f>
        <v>0</v>
      </c>
      <c r="P109" s="16">
        <f t="shared" si="5"/>
        <v>43973.439273615004</v>
      </c>
      <c r="Q109" s="16">
        <f t="shared" si="6"/>
        <v>371333.27454424242</v>
      </c>
      <c r="R109" s="17">
        <f>IF(O109=1,Interface!$C$5*(L109+M109),L109)</f>
        <v>4972076.7786676483</v>
      </c>
      <c r="S109" s="17">
        <f>IF(O109=1,Interface!$C$9*(L109+M109),M109)</f>
        <v>11188085.895380752</v>
      </c>
      <c r="T109" s="3">
        <f t="shared" si="7"/>
        <v>16160162.674048401</v>
      </c>
      <c r="U109" s="15">
        <f t="shared" si="8"/>
        <v>5.9176931817291743E-2</v>
      </c>
    </row>
    <row r="110" spans="1:21">
      <c r="A110" s="8">
        <v>42374</v>
      </c>
      <c r="B110" s="1">
        <v>26.01</v>
      </c>
      <c r="C110" s="1">
        <v>30.303599999999999</v>
      </c>
      <c r="D110" s="1">
        <v>112.54</v>
      </c>
      <c r="E110" s="1">
        <f t="shared" si="9"/>
        <v>1</v>
      </c>
      <c r="F110" s="3">
        <f>IF(E110=0,F109,F109*(1+Interface!$C$4))</f>
        <v>84473.947950134636</v>
      </c>
      <c r="G110" s="3">
        <f t="shared" si="10"/>
        <v>503640.05092551623</v>
      </c>
      <c r="H110" s="3">
        <f t="shared" si="0"/>
        <v>13099677.724572677</v>
      </c>
      <c r="I110" s="15">
        <f t="shared" si="1"/>
        <v>7.7382619383079748E-2</v>
      </c>
      <c r="J110" s="16">
        <f t="shared" si="11"/>
        <v>43973.439273615004</v>
      </c>
      <c r="K110" s="16">
        <f t="shared" si="12"/>
        <v>368545.68666854006</v>
      </c>
      <c r="L110" s="17">
        <f t="shared" si="2"/>
        <v>4948770.8558526328</v>
      </c>
      <c r="M110" s="17">
        <f t="shared" si="3"/>
        <v>11168261.07052877</v>
      </c>
      <c r="N110" s="15">
        <f t="shared" si="4"/>
        <v>0.30705224624840283</v>
      </c>
      <c r="O110" s="1">
        <f>IF(AND((N110-Interface!$C$5)&gt;Interface!$C$6,E110=1),1,0)</f>
        <v>0</v>
      </c>
      <c r="P110" s="16">
        <f t="shared" si="5"/>
        <v>43973.439273615004</v>
      </c>
      <c r="Q110" s="16">
        <f t="shared" si="6"/>
        <v>368545.68666854006</v>
      </c>
      <c r="R110" s="17">
        <f>IF(O110=1,Interface!$C$5*(L110+M110),L110)</f>
        <v>4948770.8558526328</v>
      </c>
      <c r="S110" s="17">
        <f>IF(O110=1,Interface!$C$9*(L110+M110),M110)</f>
        <v>11168261.07052877</v>
      </c>
      <c r="T110" s="3">
        <f t="shared" si="7"/>
        <v>16117031.926381402</v>
      </c>
      <c r="U110" s="15">
        <f t="shared" si="8"/>
        <v>6.2895412755393662E-2</v>
      </c>
    </row>
    <row r="111" spans="1:21">
      <c r="A111" s="8">
        <v>42405</v>
      </c>
      <c r="B111" s="1">
        <v>25.16</v>
      </c>
      <c r="C111" s="1">
        <v>30.398299999999999</v>
      </c>
      <c r="D111" s="1">
        <v>105.24</v>
      </c>
      <c r="E111" s="1">
        <f t="shared" si="9"/>
        <v>0</v>
      </c>
      <c r="F111" s="3">
        <f>IF(E111=0,F110,F110*(1+Interface!$C$4))</f>
        <v>84473.947950134636</v>
      </c>
      <c r="G111" s="3">
        <f t="shared" si="10"/>
        <v>500282.58081621042</v>
      </c>
      <c r="H111" s="3">
        <f t="shared" si="0"/>
        <v>12587109.733335854</v>
      </c>
      <c r="I111" s="15">
        <f t="shared" si="1"/>
        <v>8.0533768027536423E-2</v>
      </c>
      <c r="J111" s="16">
        <f t="shared" si="11"/>
        <v>43973.439273615004</v>
      </c>
      <c r="K111" s="16">
        <f t="shared" si="12"/>
        <v>365766.78298148734</v>
      </c>
      <c r="L111" s="17">
        <f t="shared" si="2"/>
        <v>4627764.7491552429</v>
      </c>
      <c r="M111" s="17">
        <f t="shared" si="3"/>
        <v>11118688.399106147</v>
      </c>
      <c r="N111" s="15">
        <f t="shared" si="4"/>
        <v>0.29389251697397056</v>
      </c>
      <c r="O111" s="1">
        <f>IF(AND((N111-Interface!$C$5)&gt;Interface!$C$6,E111=1),1,0)</f>
        <v>0</v>
      </c>
      <c r="P111" s="16">
        <f t="shared" si="5"/>
        <v>43973.439273615004</v>
      </c>
      <c r="Q111" s="16">
        <f t="shared" si="6"/>
        <v>365766.78298148734</v>
      </c>
      <c r="R111" s="17">
        <f>IF(O111=1,Interface!$C$5*(L111+M111),L111)</f>
        <v>4627764.7491552429</v>
      </c>
      <c r="S111" s="17">
        <f>IF(O111=1,Interface!$C$9*(L111+M111),M111)</f>
        <v>11118688.399106147</v>
      </c>
      <c r="T111" s="3">
        <f t="shared" si="7"/>
        <v>15746453.148261391</v>
      </c>
      <c r="U111" s="15">
        <f t="shared" si="8"/>
        <v>6.4375600388049264E-2</v>
      </c>
    </row>
    <row r="112" spans="1:21">
      <c r="A112" s="8">
        <v>42434</v>
      </c>
      <c r="B112" s="1">
        <v>24.86</v>
      </c>
      <c r="C112" s="1">
        <v>30.502400000000002</v>
      </c>
      <c r="D112" s="1">
        <v>104.55</v>
      </c>
      <c r="E112" s="1">
        <f t="shared" si="9"/>
        <v>0</v>
      </c>
      <c r="F112" s="3">
        <f>IF(E112=0,F111,F111*(1+Interface!$C$4))</f>
        <v>84473.947950134636</v>
      </c>
      <c r="G112" s="3">
        <f t="shared" si="10"/>
        <v>496884.5941730031</v>
      </c>
      <c r="H112" s="3">
        <f t="shared" si="0"/>
        <v>12352551.011140857</v>
      </c>
      <c r="I112" s="15">
        <f t="shared" si="1"/>
        <v>8.2062998524544725E-2</v>
      </c>
      <c r="J112" s="16">
        <f t="shared" si="11"/>
        <v>43973.439273615004</v>
      </c>
      <c r="K112" s="16">
        <f t="shared" si="12"/>
        <v>362997.36326532945</v>
      </c>
      <c r="L112" s="17">
        <f t="shared" si="2"/>
        <v>4597423.0760564487</v>
      </c>
      <c r="M112" s="17">
        <f t="shared" si="3"/>
        <v>11072290.773264386</v>
      </c>
      <c r="N112" s="15">
        <f t="shared" si="4"/>
        <v>0.29339547105103725</v>
      </c>
      <c r="O112" s="1">
        <f>IF(AND((N112-Interface!$C$5)&gt;Interface!$C$6,E112=1),1,0)</f>
        <v>0</v>
      </c>
      <c r="P112" s="16">
        <f t="shared" si="5"/>
        <v>43973.439273615004</v>
      </c>
      <c r="Q112" s="16">
        <f t="shared" si="6"/>
        <v>362997.36326532945</v>
      </c>
      <c r="R112" s="17">
        <f>IF(O112=1,Interface!$C$5*(L112+M112),L112)</f>
        <v>4597423.0760564487</v>
      </c>
      <c r="S112" s="17">
        <f>IF(O112=1,Interface!$C$9*(L112+M112),M112)</f>
        <v>11072290.773264386</v>
      </c>
      <c r="T112" s="3">
        <f t="shared" si="7"/>
        <v>15669713.849320835</v>
      </c>
      <c r="U112" s="15">
        <f t="shared" si="8"/>
        <v>6.4690867054062476E-2</v>
      </c>
    </row>
    <row r="113" spans="1:21">
      <c r="A113" s="8">
        <v>42465</v>
      </c>
      <c r="B113" s="1">
        <v>25.39</v>
      </c>
      <c r="C113" s="1">
        <v>31.0825</v>
      </c>
      <c r="D113" s="1">
        <v>107.07</v>
      </c>
      <c r="E113" s="1">
        <f t="shared" si="9"/>
        <v>0</v>
      </c>
      <c r="F113" s="3">
        <f>IF(E113=0,F112,F112*(1+Interface!$C$4))</f>
        <v>84473.947950134636</v>
      </c>
      <c r="G113" s="3">
        <f t="shared" si="10"/>
        <v>493557.53832620772</v>
      </c>
      <c r="H113" s="3">
        <f t="shared" si="0"/>
        <v>12531425.898102414</v>
      </c>
      <c r="I113" s="15">
        <f t="shared" si="1"/>
        <v>8.0891622680792807E-2</v>
      </c>
      <c r="J113" s="16">
        <f t="shared" si="11"/>
        <v>43973.439273615004</v>
      </c>
      <c r="K113" s="16">
        <f t="shared" si="12"/>
        <v>360279.62987997965</v>
      </c>
      <c r="L113" s="17">
        <f t="shared" si="2"/>
        <v>4708236.143025958</v>
      </c>
      <c r="M113" s="17">
        <f t="shared" si="3"/>
        <v>11198391.595744466</v>
      </c>
      <c r="N113" s="15">
        <f t="shared" si="4"/>
        <v>0.29599209966737439</v>
      </c>
      <c r="O113" s="1">
        <f>IF(AND((N113-Interface!$C$5)&gt;Interface!$C$6,E113=1),1,0)</f>
        <v>0</v>
      </c>
      <c r="P113" s="16">
        <f t="shared" si="5"/>
        <v>43973.439273615004</v>
      </c>
      <c r="Q113" s="16">
        <f t="shared" si="6"/>
        <v>360279.62987997965</v>
      </c>
      <c r="R113" s="17">
        <f>IF(O113=1,Interface!$C$5*(L113+M113),L113)</f>
        <v>4708236.143025958</v>
      </c>
      <c r="S113" s="17">
        <f>IF(O113=1,Interface!$C$9*(L113+M113),M113)</f>
        <v>11198391.595744466</v>
      </c>
      <c r="T113" s="3">
        <f t="shared" si="7"/>
        <v>15906627.738770425</v>
      </c>
      <c r="U113" s="15">
        <f t="shared" si="8"/>
        <v>6.3727358937990281E-2</v>
      </c>
    </row>
    <row r="114" spans="1:21">
      <c r="A114" s="18">
        <v>42495</v>
      </c>
      <c r="B114" s="1">
        <v>25.96</v>
      </c>
      <c r="C114" s="1">
        <v>31.286100000000001</v>
      </c>
      <c r="D114" s="1">
        <v>110.23</v>
      </c>
      <c r="E114" s="1">
        <f t="shared" si="9"/>
        <v>0</v>
      </c>
      <c r="F114" s="3">
        <f>IF(E114=0,F113,F113*(1+Interface!$C$4))</f>
        <v>84473.947950134636</v>
      </c>
      <c r="G114" s="3">
        <f t="shared" si="10"/>
        <v>490303.53416788206</v>
      </c>
      <c r="H114" s="3">
        <f t="shared" si="0"/>
        <v>12728279.746998219</v>
      </c>
      <c r="I114" s="15">
        <f t="shared" si="1"/>
        <v>7.9640563811514214E-2</v>
      </c>
      <c r="J114" s="16">
        <f t="shared" si="11"/>
        <v>43973.439273615004</v>
      </c>
      <c r="K114" s="16">
        <f t="shared" si="12"/>
        <v>357579.58264014678</v>
      </c>
      <c r="L114" s="17">
        <f t="shared" si="2"/>
        <v>4847192.2111305818</v>
      </c>
      <c r="M114" s="17">
        <f t="shared" si="3"/>
        <v>11187270.580437897</v>
      </c>
      <c r="N114" s="15">
        <f t="shared" si="4"/>
        <v>0.30229838530539466</v>
      </c>
      <c r="O114" s="1">
        <f>IF(AND((N114-Interface!$C$5)&gt;Interface!$C$6,E114=1),1,0)</f>
        <v>0</v>
      </c>
      <c r="P114" s="16">
        <f t="shared" si="5"/>
        <v>43973.439273615004</v>
      </c>
      <c r="Q114" s="16">
        <f t="shared" si="6"/>
        <v>357579.58264014678</v>
      </c>
      <c r="R114" s="17">
        <f>IF(O114=1,Interface!$C$5*(L114+M114),L114)</f>
        <v>4847192.2111305818</v>
      </c>
      <c r="S114" s="17">
        <f>IF(O114=1,Interface!$C$9*(L114+M114),M114)</f>
        <v>11187270.580437897</v>
      </c>
      <c r="T114" s="3">
        <f t="shared" si="7"/>
        <v>16034462.791568479</v>
      </c>
      <c r="U114" s="15">
        <f t="shared" si="8"/>
        <v>6.3219291383721968E-2</v>
      </c>
    </row>
    <row r="115" spans="1:21">
      <c r="A115" s="8">
        <v>42526</v>
      </c>
      <c r="B115" s="1">
        <v>26.86</v>
      </c>
      <c r="C115" s="1">
        <v>31.443999999999999</v>
      </c>
      <c r="D115" s="1">
        <v>114.36</v>
      </c>
      <c r="E115" s="1">
        <f t="shared" si="9"/>
        <v>0</v>
      </c>
      <c r="F115" s="3">
        <f>IF(E115=0,F114,F114*(1+Interface!$C$4))</f>
        <v>84473.947950134636</v>
      </c>
      <c r="G115" s="3">
        <f t="shared" si="10"/>
        <v>487158.56216676015</v>
      </c>
      <c r="H115" s="3">
        <f t="shared" si="0"/>
        <v>13085078.979799177</v>
      </c>
      <c r="I115" s="15">
        <f t="shared" si="1"/>
        <v>7.7468953528408366E-2</v>
      </c>
      <c r="J115" s="16">
        <f t="shared" si="11"/>
        <v>43973.439273615004</v>
      </c>
      <c r="K115" s="16">
        <f t="shared" si="12"/>
        <v>354893.09402705258</v>
      </c>
      <c r="L115" s="17">
        <f t="shared" si="2"/>
        <v>5028802.5153306117</v>
      </c>
      <c r="M115" s="17">
        <f t="shared" si="3"/>
        <v>11159258.448586641</v>
      </c>
      <c r="N115" s="15">
        <f t="shared" si="4"/>
        <v>0.31064884957745564</v>
      </c>
      <c r="O115" s="1">
        <f>IF(AND((N115-Interface!$C$5)&gt;Interface!$C$6,E115=1),1,0)</f>
        <v>0</v>
      </c>
      <c r="P115" s="16">
        <f t="shared" si="5"/>
        <v>43973.439273615004</v>
      </c>
      <c r="Q115" s="16">
        <f t="shared" si="6"/>
        <v>354893.09402705258</v>
      </c>
      <c r="R115" s="17">
        <f>IF(O115=1,Interface!$C$5*(L115+M115),L115)</f>
        <v>5028802.5153306117</v>
      </c>
      <c r="S115" s="17">
        <f>IF(O115=1,Interface!$C$9*(L115+M115),M115)</f>
        <v>11159258.448586641</v>
      </c>
      <c r="T115" s="3">
        <f t="shared" si="7"/>
        <v>16188060.963917252</v>
      </c>
      <c r="U115" s="15">
        <f t="shared" si="8"/>
        <v>6.2619443901347868E-2</v>
      </c>
    </row>
    <row r="116" spans="1:21">
      <c r="A116" s="8">
        <v>42556</v>
      </c>
      <c r="B116" s="1">
        <v>27.67</v>
      </c>
      <c r="C116" s="1">
        <v>31.779399999999999</v>
      </c>
      <c r="D116" s="1">
        <v>121.18</v>
      </c>
      <c r="E116" s="1">
        <f t="shared" si="9"/>
        <v>0</v>
      </c>
      <c r="F116" s="3">
        <f>IF(E116=0,F115,F115*(1+Interface!$C$4))</f>
        <v>84473.947950134636</v>
      </c>
      <c r="G116" s="3">
        <f t="shared" si="10"/>
        <v>484105.65475981636</v>
      </c>
      <c r="H116" s="3">
        <f t="shared" si="0"/>
        <v>13395203.46720412</v>
      </c>
      <c r="I116" s="15">
        <f t="shared" si="1"/>
        <v>7.5675399622219766E-2</v>
      </c>
      <c r="J116" s="16">
        <f t="shared" si="11"/>
        <v>43973.439273615004</v>
      </c>
      <c r="K116" s="16">
        <f t="shared" si="12"/>
        <v>352234.95863273629</v>
      </c>
      <c r="L116" s="17">
        <f t="shared" si="2"/>
        <v>5328701.3711766666</v>
      </c>
      <c r="M116" s="17">
        <f t="shared" si="3"/>
        <v>11193815.644373178</v>
      </c>
      <c r="N116" s="15">
        <f t="shared" si="4"/>
        <v>0.32251147728652135</v>
      </c>
      <c r="O116" s="1">
        <f>IF(AND((N116-Interface!$C$5)&gt;Interface!$C$6,E116=1),1,0)</f>
        <v>0</v>
      </c>
      <c r="P116" s="16">
        <f t="shared" si="5"/>
        <v>43973.439273615004</v>
      </c>
      <c r="Q116" s="16">
        <f t="shared" si="6"/>
        <v>352234.95863273629</v>
      </c>
      <c r="R116" s="17">
        <f>IF(O116=1,Interface!$C$5*(L116+M116),L116)</f>
        <v>5328701.3711766666</v>
      </c>
      <c r="S116" s="17">
        <f>IF(O116=1,Interface!$C$9*(L116+M116),M116)</f>
        <v>11193815.644373178</v>
      </c>
      <c r="T116" s="3">
        <f t="shared" si="7"/>
        <v>16522517.015549846</v>
      </c>
      <c r="U116" s="15">
        <f t="shared" si="8"/>
        <v>6.1351873594537892E-2</v>
      </c>
    </row>
    <row r="117" spans="1:21">
      <c r="A117" s="8">
        <v>42587</v>
      </c>
      <c r="B117" s="1">
        <v>28.55</v>
      </c>
      <c r="C117" s="1">
        <v>32.252800000000001</v>
      </c>
      <c r="D117" s="1">
        <v>124.14</v>
      </c>
      <c r="E117" s="1">
        <f t="shared" si="9"/>
        <v>0</v>
      </c>
      <c r="F117" s="3">
        <f>IF(E117=0,F116,F116*(1+Interface!$C$4))</f>
        <v>84473.947950134636</v>
      </c>
      <c r="G117" s="3">
        <f t="shared" si="10"/>
        <v>481146.84747609886</v>
      </c>
      <c r="H117" s="3">
        <f t="shared" si="0"/>
        <v>13736742.495442623</v>
      </c>
      <c r="I117" s="15">
        <f t="shared" si="1"/>
        <v>7.3793868942212612E-2</v>
      </c>
      <c r="J117" s="16">
        <f t="shared" si="11"/>
        <v>43973.439273615004</v>
      </c>
      <c r="K117" s="16">
        <f t="shared" si="12"/>
        <v>349615.83880592638</v>
      </c>
      <c r="L117" s="17">
        <f t="shared" si="2"/>
        <v>5458862.7514265664</v>
      </c>
      <c r="M117" s="17">
        <f t="shared" si="3"/>
        <v>11276089.725839783</v>
      </c>
      <c r="N117" s="15">
        <f t="shared" si="4"/>
        <v>0.32619529447975287</v>
      </c>
      <c r="O117" s="1">
        <f>IF(AND((N117-Interface!$C$5)&gt;Interface!$C$6,E117=1),1,0)</f>
        <v>0</v>
      </c>
      <c r="P117" s="16">
        <f t="shared" si="5"/>
        <v>43973.439273615004</v>
      </c>
      <c r="Q117" s="16">
        <f t="shared" si="6"/>
        <v>349615.83880592638</v>
      </c>
      <c r="R117" s="17">
        <f>IF(O117=1,Interface!$C$5*(L117+M117),L117)</f>
        <v>5458862.7514265664</v>
      </c>
      <c r="S117" s="17">
        <f>IF(O117=1,Interface!$C$9*(L117+M117),M117)</f>
        <v>11276089.725839783</v>
      </c>
      <c r="T117" s="3">
        <f t="shared" si="7"/>
        <v>16734952.477266349</v>
      </c>
      <c r="U117" s="15">
        <f t="shared" si="8"/>
        <v>6.057306567070702E-2</v>
      </c>
    </row>
    <row r="118" spans="1:21">
      <c r="A118" s="8">
        <v>42618</v>
      </c>
      <c r="B118" s="1">
        <v>28.82</v>
      </c>
      <c r="C118" s="1">
        <v>32.520099999999999</v>
      </c>
      <c r="D118" s="1">
        <v>126.16</v>
      </c>
      <c r="E118" s="1">
        <f t="shared" si="9"/>
        <v>0</v>
      </c>
      <c r="F118" s="3">
        <f>IF(E118=0,F117,F117*(1+Interface!$C$4))</f>
        <v>84473.947950134636</v>
      </c>
      <c r="G118" s="3">
        <f t="shared" si="10"/>
        <v>478215.75976096583</v>
      </c>
      <c r="H118" s="3">
        <f t="shared" si="0"/>
        <v>13782178.196311036</v>
      </c>
      <c r="I118" s="15">
        <f t="shared" si="1"/>
        <v>7.3550592726550373E-2</v>
      </c>
      <c r="J118" s="16">
        <f t="shared" si="11"/>
        <v>43973.439273615004</v>
      </c>
      <c r="K118" s="16">
        <f t="shared" si="12"/>
        <v>347018.2469181359</v>
      </c>
      <c r="L118" s="17">
        <f t="shared" si="2"/>
        <v>5547689.0987592684</v>
      </c>
      <c r="M118" s="17">
        <f t="shared" si="3"/>
        <v>11285068.091602471</v>
      </c>
      <c r="N118" s="15">
        <f t="shared" si="4"/>
        <v>0.32957696924041757</v>
      </c>
      <c r="O118" s="1">
        <f>IF(AND((N118-Interface!$C$5)&gt;Interface!$C$6,E118=1),1,0)</f>
        <v>0</v>
      </c>
      <c r="P118" s="16">
        <f t="shared" si="5"/>
        <v>43973.439273615004</v>
      </c>
      <c r="Q118" s="16">
        <f t="shared" si="6"/>
        <v>347018.2469181359</v>
      </c>
      <c r="R118" s="17">
        <f>IF(O118=1,Interface!$C$5*(L118+M118),L118)</f>
        <v>5547689.0987592684</v>
      </c>
      <c r="S118" s="17">
        <f>IF(O118=1,Interface!$C$9*(L118+M118),M118)</f>
        <v>11285068.091602471</v>
      </c>
      <c r="T118" s="3">
        <f t="shared" si="7"/>
        <v>16832757.190361738</v>
      </c>
      <c r="U118" s="15">
        <f t="shared" si="8"/>
        <v>6.0221113150853413E-2</v>
      </c>
    </row>
    <row r="119" spans="1:21">
      <c r="A119" s="8">
        <v>42648</v>
      </c>
      <c r="B119" s="1">
        <v>29.14</v>
      </c>
      <c r="C119" s="1">
        <v>33.029600000000002</v>
      </c>
      <c r="D119" s="1">
        <v>127.1</v>
      </c>
      <c r="E119" s="1">
        <f t="shared" si="9"/>
        <v>0</v>
      </c>
      <c r="F119" s="3">
        <f>IF(E119=0,F118,F118*(1+Interface!$C$4))</f>
        <v>84473.947950134636</v>
      </c>
      <c r="G119" s="3">
        <f t="shared" si="10"/>
        <v>475316.85969404288</v>
      </c>
      <c r="H119" s="3">
        <f t="shared" si="0"/>
        <v>13850733.29148441</v>
      </c>
      <c r="I119" s="15">
        <f t="shared" si="1"/>
        <v>7.3186549337777101E-2</v>
      </c>
      <c r="J119" s="16">
        <f t="shared" si="11"/>
        <v>43973.439273615004</v>
      </c>
      <c r="K119" s="16">
        <f t="shared" si="12"/>
        <v>344460.7243338438</v>
      </c>
      <c r="L119" s="17">
        <f t="shared" si="2"/>
        <v>5589024.1316764671</v>
      </c>
      <c r="M119" s="17">
        <f t="shared" si="3"/>
        <v>11377399.940457128</v>
      </c>
      <c r="N119" s="15">
        <f t="shared" si="4"/>
        <v>0.32941674143676086</v>
      </c>
      <c r="O119" s="1">
        <f>IF(AND((N119-Interface!$C$5)&gt;Interface!$C$6,E119=1),1,0)</f>
        <v>0</v>
      </c>
      <c r="P119" s="16">
        <f t="shared" si="5"/>
        <v>43973.439273615004</v>
      </c>
      <c r="Q119" s="16">
        <f t="shared" si="6"/>
        <v>344460.7243338438</v>
      </c>
      <c r="R119" s="17">
        <f>IF(O119=1,Interface!$C$5*(L119+M119),L119)</f>
        <v>5589024.1316764671</v>
      </c>
      <c r="S119" s="17">
        <f>IF(O119=1,Interface!$C$9*(L119+M119),M119)</f>
        <v>11377399.940457128</v>
      </c>
      <c r="T119" s="3">
        <f t="shared" si="7"/>
        <v>16966424.072133593</v>
      </c>
      <c r="U119" s="15">
        <f t="shared" si="8"/>
        <v>5.9746672079624648E-2</v>
      </c>
    </row>
    <row r="120" spans="1:21">
      <c r="A120" s="8">
        <v>42679</v>
      </c>
      <c r="B120" s="1">
        <v>28.57</v>
      </c>
      <c r="C120" s="1">
        <v>33.055500000000002</v>
      </c>
      <c r="D120" s="1">
        <v>122.34</v>
      </c>
      <c r="E120" s="1">
        <f t="shared" si="9"/>
        <v>0</v>
      </c>
      <c r="F120" s="3">
        <f>IF(E120=0,F119,F119*(1+Interface!$C$4))</f>
        <v>84473.947950134636</v>
      </c>
      <c r="G120" s="3">
        <f t="shared" si="10"/>
        <v>472360.12367898744</v>
      </c>
      <c r="H120" s="3">
        <f t="shared" si="0"/>
        <v>13495328.733508671</v>
      </c>
      <c r="I120" s="15">
        <f t="shared" si="1"/>
        <v>7.5113944641055475E-2</v>
      </c>
      <c r="J120" s="16">
        <f t="shared" si="11"/>
        <v>43973.439273615004</v>
      </c>
      <c r="K120" s="16">
        <f t="shared" si="12"/>
        <v>341905.20564708562</v>
      </c>
      <c r="L120" s="17">
        <f t="shared" si="2"/>
        <v>5379710.5607340597</v>
      </c>
      <c r="M120" s="17">
        <f t="shared" si="3"/>
        <v>11301847.52526724</v>
      </c>
      <c r="N120" s="15">
        <f t="shared" si="4"/>
        <v>0.32249448960337607</v>
      </c>
      <c r="O120" s="1">
        <f>IF(AND((N120-Interface!$C$5)&gt;Interface!$C$6,E120=1),1,0)</f>
        <v>0</v>
      </c>
      <c r="P120" s="16">
        <f t="shared" si="5"/>
        <v>43973.439273615004</v>
      </c>
      <c r="Q120" s="16">
        <f t="shared" si="6"/>
        <v>341905.20564708562</v>
      </c>
      <c r="R120" s="17">
        <f>IF(O120=1,Interface!$C$5*(L120+M120),L120)</f>
        <v>5379710.5607340597</v>
      </c>
      <c r="S120" s="17">
        <f>IF(O120=1,Interface!$C$9*(L120+M120),M120)</f>
        <v>11301847.52526724</v>
      </c>
      <c r="T120" s="3">
        <f t="shared" si="7"/>
        <v>16681558.086001299</v>
      </c>
      <c r="U120" s="15">
        <f t="shared" si="8"/>
        <v>6.076694815769481E-2</v>
      </c>
    </row>
    <row r="121" spans="1:21">
      <c r="A121" s="8">
        <v>42709</v>
      </c>
      <c r="B121" s="1">
        <v>28.31</v>
      </c>
      <c r="C121" s="1">
        <v>33.8187</v>
      </c>
      <c r="D121" s="1">
        <v>120.32</v>
      </c>
      <c r="E121" s="1">
        <f t="shared" si="9"/>
        <v>0</v>
      </c>
      <c r="F121" s="3">
        <f>IF(E121=0,F120,F120*(1+Interface!$C$4))</f>
        <v>84473.947950134636</v>
      </c>
      <c r="G121" s="3">
        <f t="shared" si="10"/>
        <v>469376.23290010594</v>
      </c>
      <c r="H121" s="3">
        <f t="shared" si="0"/>
        <v>13288041.153401999</v>
      </c>
      <c r="I121" s="15">
        <f t="shared" si="1"/>
        <v>7.6285689041690835E-2</v>
      </c>
      <c r="J121" s="16">
        <f t="shared" si="11"/>
        <v>43973.439273615004</v>
      </c>
      <c r="K121" s="16">
        <f t="shared" si="12"/>
        <v>339407.35836288682</v>
      </c>
      <c r="L121" s="17">
        <f t="shared" si="2"/>
        <v>5290884.2134013567</v>
      </c>
      <c r="M121" s="17">
        <f t="shared" si="3"/>
        <v>11478315.630266961</v>
      </c>
      <c r="N121" s="15">
        <f t="shared" si="4"/>
        <v>0.31551202578094856</v>
      </c>
      <c r="O121" s="1">
        <f>IF(AND((N121-Interface!$C$5)&gt;Interface!$C$6,E121=1),1,0)</f>
        <v>0</v>
      </c>
      <c r="P121" s="16">
        <f t="shared" si="5"/>
        <v>43973.439273615004</v>
      </c>
      <c r="Q121" s="16">
        <f t="shared" si="6"/>
        <v>339407.35836288682</v>
      </c>
      <c r="R121" s="17">
        <f>IF(O121=1,Interface!$C$5*(L121+M121),L121)</f>
        <v>5290884.2134013567</v>
      </c>
      <c r="S121" s="17">
        <f>IF(O121=1,Interface!$C$9*(L121+M121),M121)</f>
        <v>11478315.630266961</v>
      </c>
      <c r="T121" s="3">
        <f t="shared" si="7"/>
        <v>16769199.843668317</v>
      </c>
      <c r="U121" s="15">
        <f t="shared" si="8"/>
        <v>6.0449358636772511E-2</v>
      </c>
    </row>
    <row r="122" spans="1:21">
      <c r="A122" s="8">
        <v>42740</v>
      </c>
      <c r="B122" s="1">
        <v>28.49</v>
      </c>
      <c r="C122" s="1">
        <v>33.786099999999998</v>
      </c>
      <c r="D122" s="1">
        <v>120.94</v>
      </c>
      <c r="E122" s="1">
        <f t="shared" si="9"/>
        <v>1</v>
      </c>
      <c r="F122" s="3">
        <f>IF(E122=0,F121,F121*(1+Interface!$C$4))</f>
        <v>89542.384827142712</v>
      </c>
      <c r="G122" s="3">
        <f t="shared" si="10"/>
        <v>466233.29204973241</v>
      </c>
      <c r="H122" s="3">
        <f t="shared" si="0"/>
        <v>13282986.490496876</v>
      </c>
      <c r="I122" s="15">
        <f t="shared" si="1"/>
        <v>8.0893601653096198E-2</v>
      </c>
      <c r="J122" s="16">
        <f t="shared" si="11"/>
        <v>43973.439273615004</v>
      </c>
      <c r="K122" s="16">
        <f t="shared" si="12"/>
        <v>336757.0854747126</v>
      </c>
      <c r="L122" s="17">
        <f t="shared" si="2"/>
        <v>5318147.7457509981</v>
      </c>
      <c r="M122" s="17">
        <f t="shared" si="3"/>
        <v>11377708.565557187</v>
      </c>
      <c r="N122" s="15">
        <f t="shared" si="4"/>
        <v>0.31853099634961463</v>
      </c>
      <c r="O122" s="1">
        <f>IF(AND((N122-Interface!$C$5)&gt;Interface!$C$6,E122=1),1,0)</f>
        <v>0</v>
      </c>
      <c r="P122" s="16">
        <f t="shared" si="5"/>
        <v>43973.439273615004</v>
      </c>
      <c r="Q122" s="16">
        <f t="shared" si="6"/>
        <v>336757.0854747126</v>
      </c>
      <c r="R122" s="17">
        <f>IF(O122=1,Interface!$C$5*(L122+M122),L122)</f>
        <v>5318147.7457509981</v>
      </c>
      <c r="S122" s="17">
        <f>IF(O122=1,Interface!$C$9*(L122+M122),M122)</f>
        <v>11377708.565557187</v>
      </c>
      <c r="T122" s="3">
        <f t="shared" si="7"/>
        <v>16695856.311308187</v>
      </c>
      <c r="U122" s="15">
        <f t="shared" si="8"/>
        <v>6.4357802192987409E-2</v>
      </c>
    </row>
    <row r="123" spans="1:21">
      <c r="A123" s="8">
        <v>42771</v>
      </c>
      <c r="B123" s="1">
        <v>29.4</v>
      </c>
      <c r="C123" s="1">
        <v>33.9467</v>
      </c>
      <c r="D123" s="1">
        <v>125.68</v>
      </c>
      <c r="E123" s="1">
        <f t="shared" si="9"/>
        <v>0</v>
      </c>
      <c r="F123" s="3">
        <f>IF(E123=0,F122,F122*(1+Interface!$C$4))</f>
        <v>89542.384827142712</v>
      </c>
      <c r="G123" s="3">
        <f t="shared" si="10"/>
        <v>463187.6327018704</v>
      </c>
      <c r="H123" s="3">
        <f t="shared" si="0"/>
        <v>13617716.40143499</v>
      </c>
      <c r="I123" s="15">
        <f t="shared" si="1"/>
        <v>7.8905198658160078E-2</v>
      </c>
      <c r="J123" s="16">
        <f t="shared" si="11"/>
        <v>43973.439273615004</v>
      </c>
      <c r="K123" s="16">
        <f t="shared" si="12"/>
        <v>334119.35088410019</v>
      </c>
      <c r="L123" s="17">
        <f t="shared" si="2"/>
        <v>5526581.8479079343</v>
      </c>
      <c r="M123" s="17">
        <f t="shared" si="3"/>
        <v>11342249.368657283</v>
      </c>
      <c r="N123" s="15">
        <f t="shared" si="4"/>
        <v>0.32762091083588663</v>
      </c>
      <c r="O123" s="1">
        <f>IF(AND((N123-Interface!$C$5)&gt;Interface!$C$6,E123=1),1,0)</f>
        <v>0</v>
      </c>
      <c r="P123" s="16">
        <f t="shared" si="5"/>
        <v>43973.439273615004</v>
      </c>
      <c r="Q123" s="16">
        <f t="shared" si="6"/>
        <v>334119.35088410019</v>
      </c>
      <c r="R123" s="17">
        <f>IF(O123=1,Interface!$C$5*(L123+M123),L123)</f>
        <v>5526581.8479079343</v>
      </c>
      <c r="S123" s="17">
        <f>IF(O123=1,Interface!$C$9*(L123+M123),M123)</f>
        <v>11342249.368657283</v>
      </c>
      <c r="T123" s="3">
        <f t="shared" si="7"/>
        <v>16868831.216565218</v>
      </c>
      <c r="U123" s="15">
        <f t="shared" si="8"/>
        <v>6.369787000243049E-2</v>
      </c>
    </row>
    <row r="124" spans="1:21">
      <c r="A124" s="8">
        <v>42799</v>
      </c>
      <c r="B124" s="1">
        <v>29.6</v>
      </c>
      <c r="C124" s="1">
        <v>33.801400000000001</v>
      </c>
      <c r="D124" s="1">
        <v>127.67</v>
      </c>
      <c r="E124" s="1">
        <f t="shared" si="9"/>
        <v>0</v>
      </c>
      <c r="F124" s="3">
        <f>IF(E124=0,F123,F123*(1+Interface!$C$4))</f>
        <v>89542.384827142712</v>
      </c>
      <c r="G124" s="3">
        <f t="shared" si="10"/>
        <v>460162.55213338585</v>
      </c>
      <c r="H124" s="3">
        <f t="shared" si="0"/>
        <v>13620811.543148221</v>
      </c>
      <c r="I124" s="15">
        <f t="shared" si="1"/>
        <v>7.88872685391665E-2</v>
      </c>
      <c r="J124" s="16">
        <f t="shared" si="11"/>
        <v>43973.439273615004</v>
      </c>
      <c r="K124" s="16">
        <f t="shared" si="12"/>
        <v>331470.27762597648</v>
      </c>
      <c r="L124" s="17">
        <f t="shared" si="2"/>
        <v>5614088.992062428</v>
      </c>
      <c r="M124" s="17">
        <f t="shared" si="3"/>
        <v>11204159.442146681</v>
      </c>
      <c r="N124" s="15">
        <f t="shared" si="4"/>
        <v>0.33380937462209842</v>
      </c>
      <c r="O124" s="1">
        <f>IF(AND((N124-Interface!$C$5)&gt;Interface!$C$6,E124=1),1,0)</f>
        <v>0</v>
      </c>
      <c r="P124" s="16">
        <f t="shared" si="5"/>
        <v>43973.439273615004</v>
      </c>
      <c r="Q124" s="16">
        <f t="shared" si="6"/>
        <v>331470.27762597648</v>
      </c>
      <c r="R124" s="17">
        <f>IF(O124=1,Interface!$C$5*(L124+M124),L124)</f>
        <v>5614088.992062428</v>
      </c>
      <c r="S124" s="17">
        <f>IF(O124=1,Interface!$C$9*(L124+M124),M124)</f>
        <v>11204159.442146681</v>
      </c>
      <c r="T124" s="3">
        <f t="shared" si="7"/>
        <v>16818248.434209108</v>
      </c>
      <c r="U124" s="15">
        <f t="shared" si="8"/>
        <v>6.388944854329251E-2</v>
      </c>
    </row>
    <row r="125" spans="1:21">
      <c r="A125" s="8">
        <v>42830</v>
      </c>
      <c r="B125" s="1">
        <v>30.43</v>
      </c>
      <c r="C125" s="1">
        <v>34.156199999999998</v>
      </c>
      <c r="D125" s="1">
        <v>132.47</v>
      </c>
      <c r="E125" s="1">
        <f t="shared" si="9"/>
        <v>0</v>
      </c>
      <c r="F125" s="3">
        <f>IF(E125=0,F124,F124*(1+Interface!$C$4))</f>
        <v>89542.384827142712</v>
      </c>
      <c r="G125" s="3">
        <f t="shared" si="10"/>
        <v>457219.98279959871</v>
      </c>
      <c r="H125" s="3">
        <f t="shared" si="0"/>
        <v>13913204.076591788</v>
      </c>
      <c r="I125" s="15">
        <f t="shared" si="1"/>
        <v>7.722941545387918E-2</v>
      </c>
      <c r="J125" s="16">
        <f t="shared" si="11"/>
        <v>43973.439273615004</v>
      </c>
      <c r="K125" s="16">
        <f t="shared" si="12"/>
        <v>328848.72180808272</v>
      </c>
      <c r="L125" s="17">
        <f t="shared" si="2"/>
        <v>5825161.5005757799</v>
      </c>
      <c r="M125" s="17">
        <f t="shared" si="3"/>
        <v>11232222.711821234</v>
      </c>
      <c r="N125" s="15">
        <f t="shared" si="4"/>
        <v>0.34150379847468953</v>
      </c>
      <c r="O125" s="1">
        <f>IF(AND((N125-Interface!$C$5)&gt;Interface!$C$6,E125=1),1,0)</f>
        <v>0</v>
      </c>
      <c r="P125" s="16">
        <f t="shared" si="5"/>
        <v>43973.439273615004</v>
      </c>
      <c r="Q125" s="16">
        <f t="shared" si="6"/>
        <v>328848.72180808272</v>
      </c>
      <c r="R125" s="17">
        <f>IF(O125=1,Interface!$C$5*(L125+M125),L125)</f>
        <v>5825161.5005757799</v>
      </c>
      <c r="S125" s="17">
        <f>IF(O125=1,Interface!$C$9*(L125+M125),M125)</f>
        <v>11232222.711821234</v>
      </c>
      <c r="T125" s="3">
        <f t="shared" si="7"/>
        <v>17057384.212397013</v>
      </c>
      <c r="U125" s="15">
        <f t="shared" si="8"/>
        <v>6.2993751242630638E-2</v>
      </c>
    </row>
    <row r="126" spans="1:21">
      <c r="A126" s="18">
        <v>42860</v>
      </c>
      <c r="B126" s="1">
        <v>30.49</v>
      </c>
      <c r="C126" s="1">
        <v>34.2393</v>
      </c>
      <c r="D126" s="1">
        <v>133.25</v>
      </c>
      <c r="E126" s="1">
        <f t="shared" si="9"/>
        <v>0</v>
      </c>
      <c r="F126" s="3">
        <f>IF(E126=0,F125,F125*(1+Interface!$C$4))</f>
        <v>89542.384827142712</v>
      </c>
      <c r="G126" s="3">
        <f t="shared" si="10"/>
        <v>454283.20402534021</v>
      </c>
      <c r="H126" s="3">
        <f t="shared" si="0"/>
        <v>13851094.890732622</v>
      </c>
      <c r="I126" s="15">
        <f t="shared" si="1"/>
        <v>7.7575717039137182E-2</v>
      </c>
      <c r="J126" s="16">
        <f t="shared" si="11"/>
        <v>43973.439273615004</v>
      </c>
      <c r="K126" s="16">
        <f t="shared" si="12"/>
        <v>326233.52859948494</v>
      </c>
      <c r="L126" s="17">
        <f t="shared" si="2"/>
        <v>5859460.7832091991</v>
      </c>
      <c r="M126" s="17">
        <f t="shared" si="3"/>
        <v>11170007.655776344</v>
      </c>
      <c r="N126" s="15">
        <f t="shared" si="4"/>
        <v>0.34407772645417062</v>
      </c>
      <c r="O126" s="1">
        <f>IF(AND((N126-Interface!$C$5)&gt;Interface!$C$6,E126=1),1,0)</f>
        <v>0</v>
      </c>
      <c r="P126" s="16">
        <f t="shared" si="5"/>
        <v>43973.439273615004</v>
      </c>
      <c r="Q126" s="16">
        <f t="shared" si="6"/>
        <v>326233.52859948494</v>
      </c>
      <c r="R126" s="17">
        <f>IF(O126=1,Interface!$C$5*(L126+M126),L126)</f>
        <v>5859460.7832091991</v>
      </c>
      <c r="S126" s="17">
        <f>IF(O126=1,Interface!$C$9*(L126+M126),M126)</f>
        <v>11170007.655776344</v>
      </c>
      <c r="T126" s="3">
        <f t="shared" si="7"/>
        <v>17029468.438985541</v>
      </c>
      <c r="U126" s="15">
        <f t="shared" si="8"/>
        <v>6.309701455306975E-2</v>
      </c>
    </row>
    <row r="127" spans="1:21">
      <c r="A127" s="8">
        <v>42891</v>
      </c>
      <c r="B127" s="1">
        <v>30.98</v>
      </c>
      <c r="C127" s="1">
        <v>34.582099999999997</v>
      </c>
      <c r="D127" s="1">
        <v>135.12</v>
      </c>
      <c r="E127" s="1">
        <f t="shared" si="9"/>
        <v>0</v>
      </c>
      <c r="F127" s="3">
        <f>IF(E127=0,F126,F126*(1+Interface!$C$4))</f>
        <v>89542.384827142712</v>
      </c>
      <c r="G127" s="3">
        <f t="shared" si="10"/>
        <v>451392.87527042918</v>
      </c>
      <c r="H127" s="3">
        <f t="shared" si="0"/>
        <v>13984151.275877897</v>
      </c>
      <c r="I127" s="15">
        <f t="shared" si="1"/>
        <v>7.6837599703258153E-2</v>
      </c>
      <c r="J127" s="16">
        <f t="shared" si="11"/>
        <v>43973.439273615004</v>
      </c>
      <c r="K127" s="16">
        <f t="shared" si="12"/>
        <v>323644.25886667107</v>
      </c>
      <c r="L127" s="17">
        <f t="shared" si="2"/>
        <v>5941691.1146508595</v>
      </c>
      <c r="M127" s="17">
        <f t="shared" si="3"/>
        <v>11192298.124553105</v>
      </c>
      <c r="N127" s="15">
        <f t="shared" si="4"/>
        <v>0.34677803468300228</v>
      </c>
      <c r="O127" s="1">
        <f>IF(AND((N127-Interface!$C$5)&gt;Interface!$C$6,E127=1),1,0)</f>
        <v>0</v>
      </c>
      <c r="P127" s="16">
        <f t="shared" si="5"/>
        <v>43973.439273615004</v>
      </c>
      <c r="Q127" s="16">
        <f t="shared" si="6"/>
        <v>323644.25886667107</v>
      </c>
      <c r="R127" s="17">
        <f>IF(O127=1,Interface!$C$5*(L127+M127),L127)</f>
        <v>5941691.1146508595</v>
      </c>
      <c r="S127" s="17">
        <f>IF(O127=1,Interface!$C$9*(L127+M127),M127)</f>
        <v>11192298.124553105</v>
      </c>
      <c r="T127" s="3">
        <f t="shared" si="7"/>
        <v>17133989.239203963</v>
      </c>
      <c r="U127" s="15">
        <f t="shared" si="8"/>
        <v>6.2712110001046886E-2</v>
      </c>
    </row>
    <row r="128" spans="1:21">
      <c r="A128" s="8">
        <v>42921</v>
      </c>
      <c r="B128" s="1">
        <v>31.1</v>
      </c>
      <c r="C128" s="1">
        <v>34.869199999999999</v>
      </c>
      <c r="D128" s="1">
        <v>133.41</v>
      </c>
      <c r="E128" s="1">
        <f t="shared" si="9"/>
        <v>0</v>
      </c>
      <c r="F128" s="3">
        <f>IF(E128=0,F127,F127*(1+Interface!$C$4))</f>
        <v>89542.384827142712</v>
      </c>
      <c r="G128" s="3">
        <f t="shared" si="10"/>
        <v>448513.6989094278</v>
      </c>
      <c r="H128" s="3">
        <f t="shared" si="0"/>
        <v>13948776.036083205</v>
      </c>
      <c r="I128" s="15">
        <f t="shared" si="1"/>
        <v>7.7032466156610038E-2</v>
      </c>
      <c r="J128" s="16">
        <f t="shared" si="11"/>
        <v>43973.439273615004</v>
      </c>
      <c r="K128" s="16">
        <f t="shared" si="12"/>
        <v>321076.30821603548</v>
      </c>
      <c r="L128" s="17">
        <f t="shared" si="2"/>
        <v>5866496.5334929777</v>
      </c>
      <c r="M128" s="17">
        <f t="shared" si="3"/>
        <v>11195674.006446585</v>
      </c>
      <c r="N128" s="15">
        <f t="shared" si="4"/>
        <v>0.34383061168920642</v>
      </c>
      <c r="O128" s="1">
        <f>IF(AND((N128-Interface!$C$5)&gt;Interface!$C$6,E128=1),1,0)</f>
        <v>0</v>
      </c>
      <c r="P128" s="16">
        <f t="shared" si="5"/>
        <v>43973.439273615004</v>
      </c>
      <c r="Q128" s="16">
        <f t="shared" si="6"/>
        <v>321076.30821603548</v>
      </c>
      <c r="R128" s="17">
        <f>IF(O128=1,Interface!$C$5*(L128+M128),L128)</f>
        <v>5866496.5334929777</v>
      </c>
      <c r="S128" s="17">
        <f>IF(O128=1,Interface!$C$9*(L128+M128),M128)</f>
        <v>11195674.006446585</v>
      </c>
      <c r="T128" s="3">
        <f t="shared" si="7"/>
        <v>17062170.539939564</v>
      </c>
      <c r="U128" s="15">
        <f t="shared" si="8"/>
        <v>6.2976080060299214E-2</v>
      </c>
    </row>
    <row r="129" spans="1:21">
      <c r="A129" s="8">
        <v>42952</v>
      </c>
      <c r="B129" s="1">
        <v>31.91</v>
      </c>
      <c r="C129" s="1">
        <v>35.294800000000002</v>
      </c>
      <c r="D129" s="1">
        <v>137.66</v>
      </c>
      <c r="E129" s="1">
        <f t="shared" si="9"/>
        <v>0</v>
      </c>
      <c r="F129" s="3">
        <f>IF(E129=0,F128,F128*(1+Interface!$C$4))</f>
        <v>89542.384827142712</v>
      </c>
      <c r="G129" s="3">
        <f t="shared" si="10"/>
        <v>445707.60725078965</v>
      </c>
      <c r="H129" s="3">
        <f t="shared" si="0"/>
        <v>14222529.747372698</v>
      </c>
      <c r="I129" s="15">
        <f t="shared" si="1"/>
        <v>7.5549753595994737E-2</v>
      </c>
      <c r="J129" s="16">
        <f t="shared" si="11"/>
        <v>43973.439273615004</v>
      </c>
      <c r="K129" s="16">
        <f t="shared" si="12"/>
        <v>318539.32302764675</v>
      </c>
      <c r="L129" s="17">
        <f t="shared" si="2"/>
        <v>6053383.6504058409</v>
      </c>
      <c r="M129" s="17">
        <f t="shared" si="3"/>
        <v>11242781.698396187</v>
      </c>
      <c r="N129" s="15">
        <f t="shared" si="4"/>
        <v>0.34998414552189233</v>
      </c>
      <c r="O129" s="1">
        <f>IF(AND((N129-Interface!$C$5)&gt;Interface!$C$6,E129=1),1,0)</f>
        <v>0</v>
      </c>
      <c r="P129" s="16">
        <f t="shared" si="5"/>
        <v>43973.439273615004</v>
      </c>
      <c r="Q129" s="16">
        <f t="shared" si="6"/>
        <v>318539.32302764675</v>
      </c>
      <c r="R129" s="17">
        <f>IF(O129=1,Interface!$C$5*(L129+M129),L129)</f>
        <v>6053383.6504058409</v>
      </c>
      <c r="S129" s="17">
        <f>IF(O129=1,Interface!$C$9*(L129+M129),M129)</f>
        <v>11242781.698396187</v>
      </c>
      <c r="T129" s="3">
        <f t="shared" si="7"/>
        <v>17296165.34880203</v>
      </c>
      <c r="U129" s="15">
        <f t="shared" si="8"/>
        <v>6.2124094922585568E-2</v>
      </c>
    </row>
    <row r="130" spans="1:21">
      <c r="A130" s="8">
        <v>42983</v>
      </c>
      <c r="B130" s="1">
        <v>31.94</v>
      </c>
      <c r="C130" s="1">
        <v>35.4514</v>
      </c>
      <c r="D130" s="1">
        <v>135.58000000000001</v>
      </c>
      <c r="E130" s="1">
        <f t="shared" si="9"/>
        <v>0</v>
      </c>
      <c r="F130" s="3">
        <f>IF(E130=0,F129,F129*(1+Interface!$C$4))</f>
        <v>89542.384827142712</v>
      </c>
      <c r="G130" s="3">
        <f t="shared" si="10"/>
        <v>442904.15124493046</v>
      </c>
      <c r="H130" s="3">
        <f t="shared" si="0"/>
        <v>14146358.590763079</v>
      </c>
      <c r="I130" s="15">
        <f t="shared" si="1"/>
        <v>7.5956551718356496E-2</v>
      </c>
      <c r="J130" s="16">
        <f t="shared" si="11"/>
        <v>43973.439273615004</v>
      </c>
      <c r="K130" s="16">
        <f t="shared" si="12"/>
        <v>316013.54450191453</v>
      </c>
      <c r="L130" s="17">
        <f t="shared" si="2"/>
        <v>5961918.8967167232</v>
      </c>
      <c r="M130" s="17">
        <f t="shared" si="3"/>
        <v>11203122.571555173</v>
      </c>
      <c r="N130" s="15">
        <f t="shared" si="4"/>
        <v>0.34732912866751986</v>
      </c>
      <c r="O130" s="1">
        <f>IF(AND((N130-Interface!$C$5)&gt;Interface!$C$6,E130=1),1,0)</f>
        <v>0</v>
      </c>
      <c r="P130" s="16">
        <f t="shared" si="5"/>
        <v>43973.439273615004</v>
      </c>
      <c r="Q130" s="16">
        <f t="shared" si="6"/>
        <v>316013.54450191453</v>
      </c>
      <c r="R130" s="17">
        <f>IF(O130=1,Interface!$C$5*(L130+M130),L130)</f>
        <v>5961918.8967167232</v>
      </c>
      <c r="S130" s="17">
        <f>IF(O130=1,Interface!$C$9*(L130+M130),M130)</f>
        <v>11203122.571555173</v>
      </c>
      <c r="T130" s="3">
        <f t="shared" si="7"/>
        <v>17165041.468271896</v>
      </c>
      <c r="U130" s="15">
        <f t="shared" si="8"/>
        <v>6.2598661349688514E-2</v>
      </c>
    </row>
    <row r="131" spans="1:21">
      <c r="A131" s="8">
        <v>43013</v>
      </c>
      <c r="B131" s="1">
        <v>32</v>
      </c>
      <c r="C131" s="1">
        <v>35.466799999999999</v>
      </c>
      <c r="D131" s="1">
        <v>135.78</v>
      </c>
      <c r="E131" s="1">
        <f t="shared" si="9"/>
        <v>0</v>
      </c>
      <c r="F131" s="3">
        <f>IF(E131=0,F130,F130*(1+Interface!$C$4))</f>
        <v>89542.384827142712</v>
      </c>
      <c r="G131" s="3">
        <f t="shared" si="10"/>
        <v>440105.95171908225</v>
      </c>
      <c r="H131" s="3">
        <f t="shared" si="0"/>
        <v>14083390.455010632</v>
      </c>
      <c r="I131" s="15">
        <f t="shared" si="1"/>
        <v>7.6296160456406331E-2</v>
      </c>
      <c r="J131" s="16">
        <f t="shared" si="11"/>
        <v>43973.439273615004</v>
      </c>
      <c r="K131" s="16">
        <f t="shared" si="12"/>
        <v>313488.86269168236</v>
      </c>
      <c r="L131" s="17">
        <f t="shared" si="2"/>
        <v>5970713.5845714454</v>
      </c>
      <c r="M131" s="17">
        <f t="shared" si="3"/>
        <v>11118446.79531336</v>
      </c>
      <c r="N131" s="15">
        <f t="shared" si="4"/>
        <v>0.34938601147423326</v>
      </c>
      <c r="O131" s="1">
        <f>IF(AND((N131-Interface!$C$5)&gt;Interface!$C$6,E131=1),1,0)</f>
        <v>0</v>
      </c>
      <c r="P131" s="16">
        <f t="shared" si="5"/>
        <v>43973.439273615004</v>
      </c>
      <c r="Q131" s="16">
        <f t="shared" si="6"/>
        <v>313488.86269168236</v>
      </c>
      <c r="R131" s="17">
        <f>IF(O131=1,Interface!$C$5*(L131+M131),L131)</f>
        <v>5970713.5845714454</v>
      </c>
      <c r="S131" s="17">
        <f>IF(O131=1,Interface!$C$9*(L131+M131),M131)</f>
        <v>11118446.79531336</v>
      </c>
      <c r="T131" s="3">
        <f t="shared" si="7"/>
        <v>17089160.379884806</v>
      </c>
      <c r="U131" s="15">
        <f t="shared" si="8"/>
        <v>6.2876618513715163E-2</v>
      </c>
    </row>
    <row r="132" spans="1:21">
      <c r="A132" s="8">
        <v>43044</v>
      </c>
      <c r="B132" s="1">
        <v>33.04</v>
      </c>
      <c r="C132" s="1">
        <v>35.607199999999999</v>
      </c>
      <c r="D132" s="1">
        <v>142.74</v>
      </c>
      <c r="E132" s="1">
        <f t="shared" si="9"/>
        <v>0</v>
      </c>
      <c r="F132" s="3">
        <f>IF(E132=0,F131,F131*(1+Interface!$C$4))</f>
        <v>89542.384827142712</v>
      </c>
      <c r="G132" s="3">
        <f t="shared" si="10"/>
        <v>437395.83111293387</v>
      </c>
      <c r="H132" s="3">
        <f t="shared" si="0"/>
        <v>14451558.259971336</v>
      </c>
      <c r="I132" s="15">
        <f t="shared" si="1"/>
        <v>7.4352439965034184E-2</v>
      </c>
      <c r="J132" s="16">
        <f t="shared" si="11"/>
        <v>43973.439273615004</v>
      </c>
      <c r="K132" s="16">
        <f t="shared" si="12"/>
        <v>310974.13575928827</v>
      </c>
      <c r="L132" s="17">
        <f t="shared" si="2"/>
        <v>6276768.7219158057</v>
      </c>
      <c r="M132" s="17">
        <f t="shared" si="3"/>
        <v>11072918.246808128</v>
      </c>
      <c r="N132" s="15">
        <f t="shared" si="4"/>
        <v>0.36177994065431029</v>
      </c>
      <c r="O132" s="1">
        <f>IF(AND((N132-Interface!$C$5)&gt;Interface!$C$6,E132=1),1,0)</f>
        <v>0</v>
      </c>
      <c r="P132" s="16">
        <f t="shared" si="5"/>
        <v>43973.439273615004</v>
      </c>
      <c r="Q132" s="16">
        <f t="shared" si="6"/>
        <v>310974.13575928827</v>
      </c>
      <c r="R132" s="17">
        <f>IF(O132=1,Interface!$C$5*(L132+M132),L132)</f>
        <v>6276768.7219158057</v>
      </c>
      <c r="S132" s="17">
        <f>IF(O132=1,Interface!$C$9*(L132+M132),M132)</f>
        <v>11072918.246808128</v>
      </c>
      <c r="T132" s="3">
        <f t="shared" si="7"/>
        <v>17349686.968723934</v>
      </c>
      <c r="U132" s="15">
        <f t="shared" si="8"/>
        <v>6.1932449839741548E-2</v>
      </c>
    </row>
    <row r="133" spans="1:21">
      <c r="A133" s="8">
        <v>43074</v>
      </c>
      <c r="B133" s="1">
        <v>33.01</v>
      </c>
      <c r="C133" s="1">
        <v>35.674500000000002</v>
      </c>
      <c r="D133" s="1">
        <v>140.66999999999999</v>
      </c>
      <c r="E133" s="1">
        <f t="shared" si="9"/>
        <v>0</v>
      </c>
      <c r="F133" s="3">
        <f>IF(E133=0,F132,F132*(1+Interface!$C$4))</f>
        <v>89542.384827142712</v>
      </c>
      <c r="G133" s="3">
        <f t="shared" si="10"/>
        <v>434683.24750714342</v>
      </c>
      <c r="H133" s="3">
        <f t="shared" si="0"/>
        <v>14348894.000210803</v>
      </c>
      <c r="I133" s="15">
        <f t="shared" si="1"/>
        <v>7.4884420911460262E-2</v>
      </c>
      <c r="J133" s="16">
        <f t="shared" si="11"/>
        <v>43973.439273615004</v>
      </c>
      <c r="K133" s="16">
        <f t="shared" si="12"/>
        <v>308464.15286318201</v>
      </c>
      <c r="L133" s="17">
        <f t="shared" si="2"/>
        <v>6185743.7026194222</v>
      </c>
      <c r="M133" s="17">
        <f t="shared" si="3"/>
        <v>11004304.421317587</v>
      </c>
      <c r="N133" s="15">
        <f t="shared" si="4"/>
        <v>0.3598444668695151</v>
      </c>
      <c r="O133" s="1">
        <f>IF(AND((N133-Interface!$C$5)&gt;Interface!$C$6,E133=1),1,0)</f>
        <v>0</v>
      </c>
      <c r="P133" s="16">
        <f t="shared" si="5"/>
        <v>43973.439273615004</v>
      </c>
      <c r="Q133" s="16">
        <f t="shared" si="6"/>
        <v>308464.15286318201</v>
      </c>
      <c r="R133" s="17">
        <f>IF(O133=1,Interface!$C$5*(L133+M133),L133)</f>
        <v>6185743.7026194222</v>
      </c>
      <c r="S133" s="17">
        <f>IF(O133=1,Interface!$C$9*(L133+M133),M133)</f>
        <v>11004304.421317587</v>
      </c>
      <c r="T133" s="3">
        <f t="shared" si="7"/>
        <v>17190048.123937011</v>
      </c>
      <c r="U133" s="15">
        <f t="shared" si="8"/>
        <v>6.2507598011285817E-2</v>
      </c>
    </row>
    <row r="134" spans="1:21">
      <c r="A134" s="8">
        <v>43105</v>
      </c>
      <c r="B134" s="1">
        <v>33.68</v>
      </c>
      <c r="C134" s="1">
        <v>35.647399999999998</v>
      </c>
      <c r="D134" s="1">
        <v>148.13</v>
      </c>
      <c r="E134" s="1">
        <f t="shared" si="9"/>
        <v>1</v>
      </c>
      <c r="F134" s="3">
        <f>IF(E134=0,F133,F133*(1+Interface!$C$4))</f>
        <v>94914.927916771281</v>
      </c>
      <c r="G134" s="3">
        <f t="shared" si="10"/>
        <v>431865.10831721552</v>
      </c>
      <c r="H134" s="3">
        <f t="shared" si="0"/>
        <v>14545216.848123819</v>
      </c>
      <c r="I134" s="15">
        <f t="shared" si="1"/>
        <v>7.8306095185385421E-2</v>
      </c>
      <c r="J134" s="16">
        <f t="shared" si="11"/>
        <v>43973.439273615004</v>
      </c>
      <c r="K134" s="16">
        <f t="shared" si="12"/>
        <v>305801.54835579096</v>
      </c>
      <c r="L134" s="17">
        <f t="shared" si="2"/>
        <v>6513785.5596005907</v>
      </c>
      <c r="M134" s="17">
        <f t="shared" si="3"/>
        <v>10901030.114858221</v>
      </c>
      <c r="N134" s="15">
        <f t="shared" si="4"/>
        <v>0.37403700856586958</v>
      </c>
      <c r="O134" s="1">
        <f>IF(AND((N134-Interface!$C$5)&gt;Interface!$C$6,E134=1),1,0)</f>
        <v>1</v>
      </c>
      <c r="P134" s="16">
        <f t="shared" si="5"/>
        <v>35269.322232752609</v>
      </c>
      <c r="Q134" s="16">
        <f t="shared" si="6"/>
        <v>341970.83019017288</v>
      </c>
      <c r="R134" s="17">
        <f>IF(O134=1,Interface!$C$5*(L134+M134),L134)</f>
        <v>5224444.7023376441</v>
      </c>
      <c r="S134" s="17">
        <f>IF(O134=1,Interface!$C$9*(L134+M134),M134)</f>
        <v>12190370.972121168</v>
      </c>
      <c r="T134" s="3">
        <f t="shared" si="7"/>
        <v>17414815.674458813</v>
      </c>
      <c r="U134" s="15">
        <f t="shared" si="8"/>
        <v>6.5402882022559825E-2</v>
      </c>
    </row>
    <row r="135" spans="1:21">
      <c r="A135" s="8">
        <v>43136</v>
      </c>
      <c r="B135" s="1">
        <v>33.159999999999997</v>
      </c>
      <c r="C135" s="1">
        <v>35.683100000000003</v>
      </c>
      <c r="D135" s="1">
        <v>146.13</v>
      </c>
      <c r="E135" s="1">
        <f t="shared" si="9"/>
        <v>0</v>
      </c>
      <c r="F135" s="3">
        <f>IF(E135=0,F134,F134*(1+Interface!$C$4))</f>
        <v>94914.927916771281</v>
      </c>
      <c r="G135" s="3">
        <f t="shared" si="10"/>
        <v>429002.77635350107</v>
      </c>
      <c r="H135" s="3">
        <f t="shared" si="0"/>
        <v>14225732.063882094</v>
      </c>
      <c r="I135" s="15">
        <f t="shared" si="1"/>
        <v>8.0064711600538657E-2</v>
      </c>
      <c r="J135" s="16">
        <f t="shared" si="11"/>
        <v>35269.322232752609</v>
      </c>
      <c r="K135" s="16">
        <f t="shared" si="12"/>
        <v>339310.88954833482</v>
      </c>
      <c r="L135" s="17">
        <f t="shared" si="2"/>
        <v>5153906.0578721389</v>
      </c>
      <c r="M135" s="17">
        <f t="shared" si="3"/>
        <v>12107664.402842186</v>
      </c>
      <c r="N135" s="15">
        <f t="shared" si="4"/>
        <v>0.29857689192312681</v>
      </c>
      <c r="O135" s="1">
        <f>IF(AND((N135-Interface!$C$5)&gt;Interface!$C$6,E135=1),1,0)</f>
        <v>0</v>
      </c>
      <c r="P135" s="16">
        <f t="shared" si="5"/>
        <v>35269.322232752609</v>
      </c>
      <c r="Q135" s="16">
        <f t="shared" si="6"/>
        <v>339310.88954833482</v>
      </c>
      <c r="R135" s="17">
        <f>IF(O135=1,Interface!$C$5*(L135+M135),L135)</f>
        <v>5153906.0578721389</v>
      </c>
      <c r="S135" s="17">
        <f>IF(O135=1,Interface!$C$9*(L135+M135),M135)</f>
        <v>12107664.402842186</v>
      </c>
      <c r="T135" s="3">
        <f t="shared" si="7"/>
        <v>17261570.460714325</v>
      </c>
      <c r="U135" s="15">
        <f t="shared" si="8"/>
        <v>6.5983517409001824E-2</v>
      </c>
    </row>
    <row r="136" spans="1:21">
      <c r="A136" s="8">
        <v>43164</v>
      </c>
      <c r="B136" s="1">
        <v>33.04</v>
      </c>
      <c r="C136" s="1">
        <v>35.785299999999999</v>
      </c>
      <c r="D136" s="1">
        <v>142.94</v>
      </c>
      <c r="E136" s="1">
        <f t="shared" si="9"/>
        <v>0</v>
      </c>
      <c r="F136" s="3">
        <f>IF(E136=0,F135,F135*(1+Interface!$C$4))</f>
        <v>94914.927916771281</v>
      </c>
      <c r="G136" s="3">
        <f t="shared" si="10"/>
        <v>426130.04851098376</v>
      </c>
      <c r="H136" s="3">
        <f t="shared" si="0"/>
        <v>14079336.802802904</v>
      </c>
      <c r="I136" s="15">
        <f t="shared" si="1"/>
        <v>8.0897214901095929E-2</v>
      </c>
      <c r="J136" s="16">
        <f t="shared" si="11"/>
        <v>35269.322232752609</v>
      </c>
      <c r="K136" s="16">
        <f t="shared" si="12"/>
        <v>336658.54548759561</v>
      </c>
      <c r="L136" s="17">
        <f t="shared" si="2"/>
        <v>5041396.9199496582</v>
      </c>
      <c r="M136" s="17">
        <f t="shared" si="3"/>
        <v>12047427.047837256</v>
      </c>
      <c r="N136" s="15">
        <f t="shared" si="4"/>
        <v>0.29501134363914588</v>
      </c>
      <c r="O136" s="1">
        <f>IF(AND((N136-Interface!$C$5)&gt;Interface!$C$6,E136=1),1,0)</f>
        <v>0</v>
      </c>
      <c r="P136" s="16">
        <f t="shared" si="5"/>
        <v>35269.322232752609</v>
      </c>
      <c r="Q136" s="16">
        <f t="shared" si="6"/>
        <v>336658.54548759561</v>
      </c>
      <c r="R136" s="17">
        <f>IF(O136=1,Interface!$C$5*(L136+M136),L136)</f>
        <v>5041396.9199496582</v>
      </c>
      <c r="S136" s="17">
        <f>IF(O136=1,Interface!$C$9*(L136+M136),M136)</f>
        <v>12047427.047837256</v>
      </c>
      <c r="T136" s="3">
        <f t="shared" si="7"/>
        <v>17088823.967786916</v>
      </c>
      <c r="U136" s="15">
        <f t="shared" si="8"/>
        <v>6.6650527686883218E-2</v>
      </c>
    </row>
    <row r="137" spans="1:21">
      <c r="A137" s="8">
        <v>43195</v>
      </c>
      <c r="B137" s="1">
        <v>33.479999999999997</v>
      </c>
      <c r="C137" s="1">
        <v>36.328099999999999</v>
      </c>
      <c r="D137" s="1">
        <v>141.38999999999999</v>
      </c>
      <c r="E137" s="1">
        <f t="shared" si="9"/>
        <v>0</v>
      </c>
      <c r="F137" s="3">
        <f>IF(E137=0,F136,F136*(1+Interface!$C$4))</f>
        <v>94914.927916771281</v>
      </c>
      <c r="G137" s="3">
        <f t="shared" si="10"/>
        <v>423295.07455886994</v>
      </c>
      <c r="H137" s="3">
        <f t="shared" si="0"/>
        <v>14171919.096230963</v>
      </c>
      <c r="I137" s="15">
        <f t="shared" si="1"/>
        <v>8.0368729687722254E-2</v>
      </c>
      <c r="J137" s="16">
        <f t="shared" si="11"/>
        <v>35269.322232752609</v>
      </c>
      <c r="K137" s="16">
        <f t="shared" si="12"/>
        <v>334045.83169533091</v>
      </c>
      <c r="L137" s="17">
        <f t="shared" si="2"/>
        <v>4986729.470488891</v>
      </c>
      <c r="M137" s="17">
        <f t="shared" si="3"/>
        <v>12135250.378411151</v>
      </c>
      <c r="N137" s="15">
        <f t="shared" si="4"/>
        <v>0.29124724561623933</v>
      </c>
      <c r="O137" s="1">
        <f>IF(AND((N137-Interface!$C$5)&gt;Interface!$C$6,E137=1),1,0)</f>
        <v>0</v>
      </c>
      <c r="P137" s="16">
        <f t="shared" si="5"/>
        <v>35269.322232752609</v>
      </c>
      <c r="Q137" s="16">
        <f t="shared" si="6"/>
        <v>334045.83169533091</v>
      </c>
      <c r="R137" s="17">
        <f>IF(O137=1,Interface!$C$5*(L137+M137),L137)</f>
        <v>4986729.470488891</v>
      </c>
      <c r="S137" s="17">
        <f>IF(O137=1,Interface!$C$9*(L137+M137),M137)</f>
        <v>12135250.378411151</v>
      </c>
      <c r="T137" s="3">
        <f t="shared" si="7"/>
        <v>17121979.848900042</v>
      </c>
      <c r="U137" s="15">
        <f t="shared" si="8"/>
        <v>6.6521462182098423E-2</v>
      </c>
    </row>
    <row r="138" spans="1:21">
      <c r="A138" s="18">
        <v>43225</v>
      </c>
      <c r="B138" s="1">
        <v>33.49</v>
      </c>
      <c r="C138" s="1">
        <v>36.088500000000003</v>
      </c>
      <c r="D138" s="1">
        <v>144.02000000000001</v>
      </c>
      <c r="E138" s="1">
        <f t="shared" si="9"/>
        <v>0</v>
      </c>
      <c r="F138" s="3">
        <f>IF(E138=0,F137,F137*(1+Interface!$C$4))</f>
        <v>94914.927916771281</v>
      </c>
      <c r="G138" s="3">
        <f t="shared" si="10"/>
        <v>420460.94712032797</v>
      </c>
      <c r="H138" s="3">
        <f t="shared" si="0"/>
        <v>14081237.119059784</v>
      </c>
      <c r="I138" s="15">
        <f t="shared" si="1"/>
        <v>8.0886297515690583E-2</v>
      </c>
      <c r="J138" s="16">
        <f t="shared" si="11"/>
        <v>35269.322232752609</v>
      </c>
      <c r="K138" s="16">
        <f t="shared" si="12"/>
        <v>331415.77148454986</v>
      </c>
      <c r="L138" s="17">
        <f t="shared" si="2"/>
        <v>5079487.7879610313</v>
      </c>
      <c r="M138" s="17">
        <f t="shared" si="3"/>
        <v>11960298.069220178</v>
      </c>
      <c r="N138" s="15">
        <f t="shared" si="4"/>
        <v>0.2980957525249851</v>
      </c>
      <c r="O138" s="1">
        <f>IF(AND((N138-Interface!$C$5)&gt;Interface!$C$6,E138=1),1,0)</f>
        <v>0</v>
      </c>
      <c r="P138" s="16">
        <f t="shared" si="5"/>
        <v>35269.322232752609</v>
      </c>
      <c r="Q138" s="16">
        <f t="shared" si="6"/>
        <v>331415.77148454986</v>
      </c>
      <c r="R138" s="17">
        <f>IF(O138=1,Interface!$C$5*(L138+M138),L138)</f>
        <v>5079487.7879610313</v>
      </c>
      <c r="S138" s="17">
        <f>IF(O138=1,Interface!$C$9*(L138+M138),M138)</f>
        <v>11960298.069220178</v>
      </c>
      <c r="T138" s="3">
        <f t="shared" si="7"/>
        <v>17039785.85718121</v>
      </c>
      <c r="U138" s="15">
        <f t="shared" si="8"/>
        <v>6.6842338545073127E-2</v>
      </c>
    </row>
    <row r="139" spans="1:21">
      <c r="A139" s="8">
        <v>43256</v>
      </c>
      <c r="B139" s="1">
        <v>33.31</v>
      </c>
      <c r="C139" s="1">
        <v>36.112900000000003</v>
      </c>
      <c r="D139" s="1">
        <v>140.81</v>
      </c>
      <c r="E139" s="1">
        <f t="shared" si="9"/>
        <v>0</v>
      </c>
      <c r="F139" s="3">
        <f>IF(E139=0,F138,F138*(1+Interface!$C$4))</f>
        <v>94914.927916771281</v>
      </c>
      <c r="G139" s="3">
        <f t="shared" si="10"/>
        <v>417611.50467311178</v>
      </c>
      <c r="H139" s="3">
        <f t="shared" si="0"/>
        <v>13910639.220661353</v>
      </c>
      <c r="I139" s="15">
        <f t="shared" si="1"/>
        <v>8.1878274386524202E-2</v>
      </c>
      <c r="J139" s="16">
        <f t="shared" si="11"/>
        <v>35269.322232752609</v>
      </c>
      <c r="K139" s="16">
        <f t="shared" si="12"/>
        <v>328787.48829719098</v>
      </c>
      <c r="L139" s="17">
        <f t="shared" si="2"/>
        <v>4966273.2635938954</v>
      </c>
      <c r="M139" s="17">
        <f t="shared" si="3"/>
        <v>11873469.686127629</v>
      </c>
      <c r="N139" s="15">
        <f t="shared" si="4"/>
        <v>0.29491384033721385</v>
      </c>
      <c r="O139" s="1">
        <f>IF(AND((N139-Interface!$C$5)&gt;Interface!$C$6,E139=1),1,0)</f>
        <v>0</v>
      </c>
      <c r="P139" s="16">
        <f t="shared" si="5"/>
        <v>35269.322232752609</v>
      </c>
      <c r="Q139" s="16">
        <f t="shared" si="6"/>
        <v>328787.48829719098</v>
      </c>
      <c r="R139" s="17">
        <f>IF(O139=1,Interface!$C$5*(L139+M139),L139)</f>
        <v>4966273.2635938954</v>
      </c>
      <c r="S139" s="17">
        <f>IF(O139=1,Interface!$C$9*(L139+M139),M139)</f>
        <v>11873469.686127629</v>
      </c>
      <c r="T139" s="3">
        <f t="shared" si="7"/>
        <v>16839742.949721523</v>
      </c>
      <c r="U139" s="15">
        <f t="shared" si="8"/>
        <v>6.7636372978014531E-2</v>
      </c>
    </row>
    <row r="140" spans="1:21">
      <c r="A140" s="8">
        <v>43286</v>
      </c>
      <c r="B140" s="1">
        <v>33.380000000000003</v>
      </c>
      <c r="C140" s="1">
        <v>36.353099999999998</v>
      </c>
      <c r="D140" s="1">
        <v>142.36000000000001</v>
      </c>
      <c r="E140" s="1">
        <f t="shared" si="9"/>
        <v>0</v>
      </c>
      <c r="F140" s="3">
        <f>IF(E140=0,F139,F139*(1+Interface!$C$4))</f>
        <v>94914.927916771281</v>
      </c>
      <c r="G140" s="3">
        <f t="shared" si="10"/>
        <v>414768.03768938588</v>
      </c>
      <c r="H140" s="3">
        <f t="shared" si="0"/>
        <v>13844957.098071702</v>
      </c>
      <c r="I140" s="15">
        <f t="shared" si="1"/>
        <v>8.2266714655250914E-2</v>
      </c>
      <c r="J140" s="16">
        <f t="shared" si="11"/>
        <v>35269.322232752609</v>
      </c>
      <c r="K140" s="16">
        <f t="shared" si="12"/>
        <v>326176.57126627007</v>
      </c>
      <c r="L140" s="17">
        <f t="shared" si="2"/>
        <v>5020940.7130546616</v>
      </c>
      <c r="M140" s="17">
        <f t="shared" si="3"/>
        <v>11857529.512899842</v>
      </c>
      <c r="N140" s="15">
        <f t="shared" si="4"/>
        <v>0.29747605356638412</v>
      </c>
      <c r="O140" s="1">
        <f>IF(AND((N140-Interface!$C$5)&gt;Interface!$C$6,E140=1),1,0)</f>
        <v>0</v>
      </c>
      <c r="P140" s="16">
        <f t="shared" si="5"/>
        <v>35269.322232752609</v>
      </c>
      <c r="Q140" s="16">
        <f t="shared" si="6"/>
        <v>326176.57126627007</v>
      </c>
      <c r="R140" s="17">
        <f>IF(O140=1,Interface!$C$5*(L140+M140),L140)</f>
        <v>5020940.7130546616</v>
      </c>
      <c r="S140" s="17">
        <f>IF(O140=1,Interface!$C$9*(L140+M140),M140)</f>
        <v>11857529.512899842</v>
      </c>
      <c r="T140" s="3">
        <f t="shared" si="7"/>
        <v>16878470.225954503</v>
      </c>
      <c r="U140" s="15">
        <f t="shared" si="8"/>
        <v>6.7481182817730412E-2</v>
      </c>
    </row>
    <row r="141" spans="1:21">
      <c r="A141" s="8">
        <v>43317</v>
      </c>
      <c r="B141" s="1">
        <v>34.020000000000003</v>
      </c>
      <c r="C141" s="1">
        <v>36.615400000000001</v>
      </c>
      <c r="D141" s="1">
        <v>148.91999999999999</v>
      </c>
      <c r="E141" s="1">
        <f t="shared" si="9"/>
        <v>0</v>
      </c>
      <c r="F141" s="3">
        <f>IF(E141=0,F140,F140*(1+Interface!$C$4))</f>
        <v>94914.927916771281</v>
      </c>
      <c r="G141" s="3">
        <f t="shared" si="10"/>
        <v>411978.06332381355</v>
      </c>
      <c r="H141" s="3">
        <f t="shared" si="0"/>
        <v>14015493.714276139</v>
      </c>
      <c r="I141" s="15">
        <f t="shared" si="1"/>
        <v>8.1265716229539223E-2</v>
      </c>
      <c r="J141" s="16">
        <f t="shared" si="11"/>
        <v>35269.322232752609</v>
      </c>
      <c r="K141" s="16">
        <f t="shared" si="12"/>
        <v>323584.35793754034</v>
      </c>
      <c r="L141" s="17">
        <f t="shared" si="2"/>
        <v>5252307.4669015184</v>
      </c>
      <c r="M141" s="17">
        <f t="shared" si="3"/>
        <v>11848170.699626215</v>
      </c>
      <c r="N141" s="15">
        <f t="shared" si="4"/>
        <v>0.30714389479367432</v>
      </c>
      <c r="O141" s="1">
        <f>IF(AND((N141-Interface!$C$5)&gt;Interface!$C$6,E141=1),1,0)</f>
        <v>0</v>
      </c>
      <c r="P141" s="16">
        <f t="shared" si="5"/>
        <v>35269.322232752609</v>
      </c>
      <c r="Q141" s="16">
        <f t="shared" si="6"/>
        <v>323584.35793754034</v>
      </c>
      <c r="R141" s="17">
        <f>IF(O141=1,Interface!$C$5*(L141+M141),L141)</f>
        <v>5252307.4669015184</v>
      </c>
      <c r="S141" s="17">
        <f>IF(O141=1,Interface!$C$9*(L141+M141),M141)</f>
        <v>11848170.699626215</v>
      </c>
      <c r="T141" s="3">
        <f t="shared" si="7"/>
        <v>17100478.166527733</v>
      </c>
      <c r="U141" s="15">
        <f t="shared" si="8"/>
        <v>6.6605104483609082E-2</v>
      </c>
    </row>
    <row r="142" spans="1:21">
      <c r="A142" s="8">
        <v>43348</v>
      </c>
      <c r="B142" s="1">
        <v>34.08</v>
      </c>
      <c r="C142" s="1">
        <v>36.714100000000002</v>
      </c>
      <c r="D142" s="1">
        <v>153.38</v>
      </c>
      <c r="E142" s="1">
        <f t="shared" si="9"/>
        <v>0</v>
      </c>
      <c r="F142" s="3">
        <f>IF(E142=0,F141,F141*(1+Interface!$C$4))</f>
        <v>94914.927916771281</v>
      </c>
      <c r="G142" s="3">
        <f t="shared" si="10"/>
        <v>409193.00088494114</v>
      </c>
      <c r="H142" s="3">
        <f t="shared" si="0"/>
        <v>13945297.470158793</v>
      </c>
      <c r="I142" s="15">
        <f t="shared" si="1"/>
        <v>8.1674782301240229E-2</v>
      </c>
      <c r="J142" s="16">
        <f t="shared" si="11"/>
        <v>35269.322232752609</v>
      </c>
      <c r="K142" s="16">
        <f t="shared" si="12"/>
        <v>320999.11336074909</v>
      </c>
      <c r="L142" s="17">
        <f t="shared" si="2"/>
        <v>5409608.6440595947</v>
      </c>
      <c r="M142" s="17">
        <f t="shared" si="3"/>
        <v>11785193.54783788</v>
      </c>
      <c r="N142" s="15">
        <f t="shared" si="4"/>
        <v>0.31460720418224453</v>
      </c>
      <c r="O142" s="1">
        <f>IF(AND((N142-Interface!$C$5)&gt;Interface!$C$6,E142=1),1,0)</f>
        <v>0</v>
      </c>
      <c r="P142" s="16">
        <f t="shared" si="5"/>
        <v>35269.322232752609</v>
      </c>
      <c r="Q142" s="16">
        <f t="shared" si="6"/>
        <v>320999.11336074909</v>
      </c>
      <c r="R142" s="17">
        <f>IF(O142=1,Interface!$C$5*(L142+M142),L142)</f>
        <v>5409608.6440595947</v>
      </c>
      <c r="S142" s="17">
        <f>IF(O142=1,Interface!$C$9*(L142+M142),M142)</f>
        <v>11785193.54783788</v>
      </c>
      <c r="T142" s="3">
        <f t="shared" si="7"/>
        <v>17194802.191897474</v>
      </c>
      <c r="U142" s="15">
        <f t="shared" si="8"/>
        <v>6.6239734676213052E-2</v>
      </c>
    </row>
    <row r="143" spans="1:21">
      <c r="A143" s="8">
        <v>43378</v>
      </c>
      <c r="B143" s="1">
        <v>32.61</v>
      </c>
      <c r="C143" s="1">
        <v>36.853000000000002</v>
      </c>
      <c r="D143" s="1">
        <v>140.91</v>
      </c>
      <c r="E143" s="1">
        <f t="shared" si="9"/>
        <v>0</v>
      </c>
      <c r="F143" s="3">
        <f>IF(E143=0,F142,F142*(1+Interface!$C$4))</f>
        <v>94914.927916771281</v>
      </c>
      <c r="G143" s="3">
        <f t="shared" si="10"/>
        <v>406282.39285314811</v>
      </c>
      <c r="H143" s="3">
        <f t="shared" si="0"/>
        <v>13248868.830941159</v>
      </c>
      <c r="I143" s="15">
        <f t="shared" si="1"/>
        <v>8.5968028632097626E-2</v>
      </c>
      <c r="J143" s="16">
        <f t="shared" si="11"/>
        <v>35269.322232752609</v>
      </c>
      <c r="K143" s="16">
        <f t="shared" si="12"/>
        <v>318423.61264393444</v>
      </c>
      <c r="L143" s="17">
        <f t="shared" si="2"/>
        <v>4969800.1958171697</v>
      </c>
      <c r="M143" s="17">
        <f t="shared" si="3"/>
        <v>11734865.396766916</v>
      </c>
      <c r="N143" s="15">
        <f t="shared" si="4"/>
        <v>0.29750970878599786</v>
      </c>
      <c r="O143" s="1">
        <f>IF(AND((N143-Interface!$C$5)&gt;Interface!$C$6,E143=1),1,0)</f>
        <v>0</v>
      </c>
      <c r="P143" s="16">
        <f t="shared" si="5"/>
        <v>35269.322232752609</v>
      </c>
      <c r="Q143" s="16">
        <f t="shared" si="6"/>
        <v>318423.61264393444</v>
      </c>
      <c r="R143" s="17">
        <f>IF(O143=1,Interface!$C$5*(L143+M143),L143)</f>
        <v>4969800.1958171697</v>
      </c>
      <c r="S143" s="17">
        <f>IF(O143=1,Interface!$C$9*(L143+M143),M143)</f>
        <v>11734865.396766916</v>
      </c>
      <c r="T143" s="3">
        <f t="shared" si="7"/>
        <v>16704665.592584085</v>
      </c>
      <c r="U143" s="15">
        <f t="shared" si="8"/>
        <v>6.8183294582496584E-2</v>
      </c>
    </row>
    <row r="144" spans="1:21">
      <c r="A144" s="8">
        <v>43409</v>
      </c>
      <c r="B144" s="1">
        <v>33.450000000000003</v>
      </c>
      <c r="C144" s="1">
        <v>37.068600000000004</v>
      </c>
      <c r="D144" s="1">
        <v>142.63999999999999</v>
      </c>
      <c r="E144" s="1">
        <f t="shared" si="9"/>
        <v>0</v>
      </c>
      <c r="F144" s="3">
        <f>IF(E144=0,F143,F143*(1+Interface!$C$4))</f>
        <v>94914.927916771281</v>
      </c>
      <c r="G144" s="3">
        <f t="shared" si="10"/>
        <v>403444.87632349873</v>
      </c>
      <c r="H144" s="3">
        <f t="shared" si="0"/>
        <v>13495231.113021033</v>
      </c>
      <c r="I144" s="15">
        <f t="shared" si="1"/>
        <v>8.4398638708921253E-2</v>
      </c>
      <c r="J144" s="16">
        <f t="shared" si="11"/>
        <v>35269.322232752609</v>
      </c>
      <c r="K144" s="16">
        <f t="shared" si="12"/>
        <v>315863.09166615887</v>
      </c>
      <c r="L144" s="17">
        <f t="shared" si="2"/>
        <v>5030816.1232798314</v>
      </c>
      <c r="M144" s="17">
        <f t="shared" si="3"/>
        <v>11708602.599736178</v>
      </c>
      <c r="N144" s="15">
        <f t="shared" si="4"/>
        <v>0.30053708593612438</v>
      </c>
      <c r="O144" s="1">
        <f>IF(AND((N144-Interface!$C$5)&gt;Interface!$C$6,E144=1),1,0)</f>
        <v>0</v>
      </c>
      <c r="P144" s="16">
        <f t="shared" si="5"/>
        <v>35269.322232752609</v>
      </c>
      <c r="Q144" s="16">
        <f t="shared" si="6"/>
        <v>315863.09166615887</v>
      </c>
      <c r="R144" s="17">
        <f>IF(O144=1,Interface!$C$5*(L144+M144),L144)</f>
        <v>5030816.1232798314</v>
      </c>
      <c r="S144" s="17">
        <f>IF(O144=1,Interface!$C$9*(L144+M144),M144)</f>
        <v>11708602.599736178</v>
      </c>
      <c r="T144" s="3">
        <f t="shared" si="7"/>
        <v>16739418.723016009</v>
      </c>
      <c r="U144" s="15">
        <f t="shared" si="8"/>
        <v>6.8041737520742357E-2</v>
      </c>
    </row>
    <row r="145" spans="1:21">
      <c r="A145" s="8">
        <v>43439</v>
      </c>
      <c r="B145" s="1">
        <v>33.82</v>
      </c>
      <c r="C145" s="1">
        <v>37.427399999999999</v>
      </c>
      <c r="D145" s="1">
        <v>137.52000000000001</v>
      </c>
      <c r="E145" s="1">
        <f t="shared" si="9"/>
        <v>0</v>
      </c>
      <c r="F145" s="3">
        <f>IF(E145=0,F144,F144*(1+Interface!$C$4))</f>
        <v>94914.927916771281</v>
      </c>
      <c r="G145" s="3">
        <f t="shared" si="10"/>
        <v>400638.40299656877</v>
      </c>
      <c r="H145" s="3">
        <f t="shared" si="0"/>
        <v>13549590.789343955</v>
      </c>
      <c r="I145" s="15">
        <f t="shared" si="1"/>
        <v>8.4060039355358468E-2</v>
      </c>
      <c r="J145" s="16">
        <f t="shared" si="11"/>
        <v>35269.322232752609</v>
      </c>
      <c r="K145" s="16">
        <f t="shared" si="12"/>
        <v>313327.11727529089</v>
      </c>
      <c r="L145" s="17">
        <f t="shared" si="2"/>
        <v>4850237.1934481394</v>
      </c>
      <c r="M145" s="17">
        <f t="shared" si="3"/>
        <v>11727019.349109221</v>
      </c>
      <c r="N145" s="15">
        <f t="shared" si="4"/>
        <v>0.29258382899465563</v>
      </c>
      <c r="O145" s="1">
        <f>IF(AND((N145-Interface!$C$5)&gt;Interface!$C$6,E145=1),1,0)</f>
        <v>0</v>
      </c>
      <c r="P145" s="16">
        <f t="shared" si="5"/>
        <v>35269.322232752609</v>
      </c>
      <c r="Q145" s="16">
        <f t="shared" si="6"/>
        <v>313327.11727529089</v>
      </c>
      <c r="R145" s="17">
        <f>IF(O145=1,Interface!$C$5*(L145+M145),L145)</f>
        <v>4850237.1934481394</v>
      </c>
      <c r="S145" s="17">
        <f>IF(O145=1,Interface!$C$9*(L145+M145),M145)</f>
        <v>11727019.349109221</v>
      </c>
      <c r="T145" s="3">
        <f t="shared" si="7"/>
        <v>16577256.542557361</v>
      </c>
      <c r="U145" s="15">
        <f t="shared" si="8"/>
        <v>6.8707335986340837E-2</v>
      </c>
    </row>
    <row r="146" spans="1:21">
      <c r="A146" s="8">
        <v>43470</v>
      </c>
      <c r="B146" s="1">
        <v>34.130000000000003</v>
      </c>
      <c r="C146" s="1">
        <v>37.698399999999999</v>
      </c>
      <c r="D146" s="1">
        <v>139.29</v>
      </c>
      <c r="E146" s="1">
        <f t="shared" si="9"/>
        <v>1</v>
      </c>
      <c r="F146" s="3">
        <f>IF(E146=0,F145,F145*(1+Interface!$C$4))</f>
        <v>100609.82359177756</v>
      </c>
      <c r="G146" s="3">
        <f t="shared" si="10"/>
        <v>397690.56169590139</v>
      </c>
      <c r="H146" s="3">
        <f t="shared" si="0"/>
        <v>13573178.870681114</v>
      </c>
      <c r="I146" s="15">
        <f t="shared" si="1"/>
        <v>8.8948793396454104E-2</v>
      </c>
      <c r="J146" s="16">
        <f t="shared" si="11"/>
        <v>35269.322232752609</v>
      </c>
      <c r="K146" s="16">
        <f t="shared" si="12"/>
        <v>310658.308424205</v>
      </c>
      <c r="L146" s="17">
        <f t="shared" si="2"/>
        <v>4912663.8938001106</v>
      </c>
      <c r="M146" s="17">
        <f t="shared" si="3"/>
        <v>11711321.17429905</v>
      </c>
      <c r="N146" s="15">
        <f t="shared" si="4"/>
        <v>0.29551662093509329</v>
      </c>
      <c r="O146" s="1">
        <f>IF(AND((N146-Interface!$C$5)&gt;Interface!$C$6,E146=1),1,0)</f>
        <v>0</v>
      </c>
      <c r="P146" s="16">
        <f t="shared" si="5"/>
        <v>35269.322232752609</v>
      </c>
      <c r="Q146" s="16">
        <f t="shared" si="6"/>
        <v>310658.308424205</v>
      </c>
      <c r="R146" s="17">
        <f>IF(O146=1,Interface!$C$5*(L146+M146),L146)</f>
        <v>4912663.8938001106</v>
      </c>
      <c r="S146" s="17">
        <f>IF(O146=1,Interface!$C$9*(L146+M146),M146)</f>
        <v>11711321.17429905</v>
      </c>
      <c r="T146" s="3">
        <f t="shared" si="7"/>
        <v>16623985.06809916</v>
      </c>
      <c r="U146" s="15">
        <f t="shared" si="8"/>
        <v>7.2625058200884149E-2</v>
      </c>
    </row>
    <row r="147" spans="1:21">
      <c r="A147" s="8">
        <v>43501</v>
      </c>
      <c r="B147" s="1">
        <v>34.04</v>
      </c>
      <c r="C147" s="1">
        <v>37.865600000000001</v>
      </c>
      <c r="D147" s="1">
        <v>136.18</v>
      </c>
      <c r="E147" s="1">
        <f t="shared" si="9"/>
        <v>0</v>
      </c>
      <c r="F147" s="3">
        <f>IF(E147=0,F146,F146*(1+Interface!$C$4))</f>
        <v>100609.82359177756</v>
      </c>
      <c r="G147" s="3">
        <f t="shared" si="10"/>
        <v>394734.92645524989</v>
      </c>
      <c r="H147" s="3">
        <f t="shared" si="0"/>
        <v>13436776.896536706</v>
      </c>
      <c r="I147" s="15">
        <f t="shared" si="1"/>
        <v>8.985174736454199E-2</v>
      </c>
      <c r="J147" s="16">
        <f t="shared" si="11"/>
        <v>35269.322232752609</v>
      </c>
      <c r="K147" s="16">
        <f t="shared" si="12"/>
        <v>308001.28401176265</v>
      </c>
      <c r="L147" s="17">
        <f t="shared" si="2"/>
        <v>4802976.3016562508</v>
      </c>
      <c r="M147" s="17">
        <f t="shared" si="3"/>
        <v>11662653.419875801</v>
      </c>
      <c r="N147" s="15">
        <f t="shared" si="4"/>
        <v>0.29169709163175306</v>
      </c>
      <c r="O147" s="1">
        <f>IF(AND((N147-Interface!$C$5)&gt;Interface!$C$6,E147=1),1,0)</f>
        <v>0</v>
      </c>
      <c r="P147" s="16">
        <f t="shared" si="5"/>
        <v>35269.322232752609</v>
      </c>
      <c r="Q147" s="16">
        <f t="shared" si="6"/>
        <v>308001.28401176265</v>
      </c>
      <c r="R147" s="17">
        <f>IF(O147=1,Interface!$C$5*(L147+M147),L147)</f>
        <v>4802976.3016562508</v>
      </c>
      <c r="S147" s="17">
        <f>IF(O147=1,Interface!$C$9*(L147+M147),M147)</f>
        <v>11662653.419875801</v>
      </c>
      <c r="T147" s="3">
        <f t="shared" si="7"/>
        <v>16465629.721532051</v>
      </c>
      <c r="U147" s="15">
        <f t="shared" si="8"/>
        <v>7.3323517139616282E-2</v>
      </c>
    </row>
    <row r="148" spans="1:21">
      <c r="A148" s="8">
        <v>43529</v>
      </c>
      <c r="B148" s="1">
        <v>34.43</v>
      </c>
      <c r="C148" s="1">
        <v>38.1511</v>
      </c>
      <c r="D148" s="1">
        <v>139.97</v>
      </c>
      <c r="E148" s="1">
        <f t="shared" si="9"/>
        <v>0</v>
      </c>
      <c r="F148" s="3">
        <f>IF(E148=0,F147,F147*(1+Interface!$C$4))</f>
        <v>100609.82359177756</v>
      </c>
      <c r="G148" s="3">
        <f t="shared" si="10"/>
        <v>391812.77067274111</v>
      </c>
      <c r="H148" s="3">
        <f t="shared" si="0"/>
        <v>13490113.694262477</v>
      </c>
      <c r="I148" s="15">
        <f t="shared" si="1"/>
        <v>8.9496494281943589E-2</v>
      </c>
      <c r="J148" s="16">
        <f t="shared" si="11"/>
        <v>35269.322232752609</v>
      </c>
      <c r="K148" s="16">
        <f t="shared" si="12"/>
        <v>305364.14317986585</v>
      </c>
      <c r="L148" s="17">
        <f t="shared" si="2"/>
        <v>4936647.0329183824</v>
      </c>
      <c r="M148" s="17">
        <f t="shared" si="3"/>
        <v>11649977.96286938</v>
      </c>
      <c r="N148" s="15">
        <f t="shared" si="4"/>
        <v>0.29762818139145625</v>
      </c>
      <c r="O148" s="1">
        <f>IF(AND((N148-Interface!$C$5)&gt;Interface!$C$6,E148=1),1,0)</f>
        <v>0</v>
      </c>
      <c r="P148" s="16">
        <f t="shared" si="5"/>
        <v>35269.322232752609</v>
      </c>
      <c r="Q148" s="16">
        <f t="shared" si="6"/>
        <v>305364.14317986585</v>
      </c>
      <c r="R148" s="17">
        <f>IF(O148=1,Interface!$C$5*(L148+M148),L148)</f>
        <v>4936647.0329183824</v>
      </c>
      <c r="S148" s="17">
        <f>IF(O148=1,Interface!$C$9*(L148+M148),M148)</f>
        <v>11649977.96286938</v>
      </c>
      <c r="T148" s="3">
        <f t="shared" si="7"/>
        <v>16586624.995787762</v>
      </c>
      <c r="U148" s="15">
        <f t="shared" si="8"/>
        <v>7.2788640450238293E-2</v>
      </c>
    </row>
    <row r="149" spans="1:21">
      <c r="A149" s="8">
        <v>43560</v>
      </c>
      <c r="B149" s="1">
        <v>35.39</v>
      </c>
      <c r="C149" s="1">
        <v>38.676600000000001</v>
      </c>
      <c r="D149" s="1">
        <v>146.57</v>
      </c>
      <c r="E149" s="1">
        <f t="shared" si="9"/>
        <v>0</v>
      </c>
      <c r="F149" s="3">
        <f>IF(E149=0,F148,F148*(1+Interface!$C$4))</f>
        <v>100609.82359177756</v>
      </c>
      <c r="G149" s="3">
        <f t="shared" si="10"/>
        <v>388969.88218469993</v>
      </c>
      <c r="H149" s="3">
        <f t="shared" si="0"/>
        <v>13765644.130516531</v>
      </c>
      <c r="I149" s="15">
        <f t="shared" si="1"/>
        <v>8.7705149984581815E-2</v>
      </c>
      <c r="J149" s="16">
        <f t="shared" si="11"/>
        <v>35269.322232752609</v>
      </c>
      <c r="K149" s="16">
        <f t="shared" si="12"/>
        <v>302762.83325107745</v>
      </c>
      <c r="L149" s="17">
        <f t="shared" si="2"/>
        <v>5169424.5596545497</v>
      </c>
      <c r="M149" s="17">
        <f t="shared" si="3"/>
        <v>11709836.996518623</v>
      </c>
      <c r="N149" s="15">
        <f t="shared" si="4"/>
        <v>0.30625892859418136</v>
      </c>
      <c r="O149" s="1">
        <f>IF(AND((N149-Interface!$C$5)&gt;Interface!$C$6,E149=1),1,0)</f>
        <v>0</v>
      </c>
      <c r="P149" s="16">
        <f t="shared" si="5"/>
        <v>35269.322232752609</v>
      </c>
      <c r="Q149" s="16">
        <f t="shared" si="6"/>
        <v>302762.83325107745</v>
      </c>
      <c r="R149" s="17">
        <f>IF(O149=1,Interface!$C$5*(L149+M149),L149)</f>
        <v>5169424.5596545497</v>
      </c>
      <c r="S149" s="17">
        <f>IF(O149=1,Interface!$C$9*(L149+M149),M149)</f>
        <v>11709836.996518623</v>
      </c>
      <c r="T149" s="3">
        <f t="shared" si="7"/>
        <v>16879261.556173172</v>
      </c>
      <c r="U149" s="15">
        <f t="shared" si="8"/>
        <v>7.1526700328888734E-2</v>
      </c>
    </row>
    <row r="150" spans="1:21">
      <c r="A150" s="18">
        <v>43590</v>
      </c>
      <c r="B150" s="1">
        <v>35.53</v>
      </c>
      <c r="C150" s="1">
        <v>38.689100000000003</v>
      </c>
      <c r="D150" s="1">
        <v>145.63</v>
      </c>
      <c r="E150" s="1">
        <f t="shared" si="9"/>
        <v>0</v>
      </c>
      <c r="F150" s="3">
        <f>IF(E150=0,F149,F149*(1+Interface!$C$4))</f>
        <v>100609.82359177756</v>
      </c>
      <c r="G150" s="3">
        <f t="shared" si="10"/>
        <v>386138.19562146388</v>
      </c>
      <c r="H150" s="3">
        <f t="shared" si="0"/>
        <v>13719490.090430612</v>
      </c>
      <c r="I150" s="15">
        <f t="shared" si="1"/>
        <v>8.800020081966739E-2</v>
      </c>
      <c r="J150" s="16">
        <f t="shared" si="11"/>
        <v>35269.322232752609</v>
      </c>
      <c r="K150" s="16">
        <f t="shared" si="12"/>
        <v>300162.36377539107</v>
      </c>
      <c r="L150" s="17">
        <f t="shared" si="2"/>
        <v>5136271.3967557624</v>
      </c>
      <c r="M150" s="17">
        <f t="shared" si="3"/>
        <v>11613011.708342483</v>
      </c>
      <c r="N150" s="15">
        <f t="shared" si="4"/>
        <v>0.30665619325476406</v>
      </c>
      <c r="O150" s="1">
        <f>IF(AND((N150-Interface!$C$5)&gt;Interface!$C$6,E150=1),1,0)</f>
        <v>0</v>
      </c>
      <c r="P150" s="16">
        <f t="shared" si="5"/>
        <v>35269.322232752609</v>
      </c>
      <c r="Q150" s="16">
        <f t="shared" si="6"/>
        <v>300162.36377539107</v>
      </c>
      <c r="R150" s="17">
        <f>IF(O150=1,Interface!$C$5*(L150+M150),L150)</f>
        <v>5136271.3967557624</v>
      </c>
      <c r="S150" s="17">
        <f>IF(O150=1,Interface!$C$9*(L150+M150),M150)</f>
        <v>11613011.708342483</v>
      </c>
      <c r="T150" s="3">
        <f t="shared" si="7"/>
        <v>16749283.105098246</v>
      </c>
      <c r="U150" s="15">
        <f t="shared" si="8"/>
        <v>7.2081764665727105E-2</v>
      </c>
    </row>
    <row r="151" spans="1:21">
      <c r="A151" s="8">
        <v>43621</v>
      </c>
      <c r="B151" s="1">
        <v>36.229999999999997</v>
      </c>
      <c r="C151" s="1">
        <v>39.2714</v>
      </c>
      <c r="D151" s="1">
        <v>147.30000000000001</v>
      </c>
      <c r="E151" s="1">
        <f t="shared" si="9"/>
        <v>0</v>
      </c>
      <c r="F151" s="3">
        <f>IF(E151=0,F150,F150*(1+Interface!$C$4))</f>
        <v>100609.82359177756</v>
      </c>
      <c r="G151" s="3">
        <f t="shared" si="10"/>
        <v>383361.22008760308</v>
      </c>
      <c r="H151" s="3">
        <f t="shared" si="0"/>
        <v>13889177.003773859</v>
      </c>
      <c r="I151" s="15">
        <f t="shared" si="1"/>
        <v>8.6925084385726215E-2</v>
      </c>
      <c r="J151" s="16">
        <f t="shared" si="11"/>
        <v>35269.322232752609</v>
      </c>
      <c r="K151" s="16">
        <f t="shared" si="12"/>
        <v>297600.45298046712</v>
      </c>
      <c r="L151" s="17">
        <f t="shared" si="2"/>
        <v>5195171.1648844602</v>
      </c>
      <c r="M151" s="17">
        <f t="shared" si="3"/>
        <v>11687186.429177117</v>
      </c>
      <c r="N151" s="15">
        <f t="shared" si="4"/>
        <v>0.30772782390961073</v>
      </c>
      <c r="O151" s="1">
        <f>IF(AND((N151-Interface!$C$5)&gt;Interface!$C$6,E151=1),1,0)</f>
        <v>0</v>
      </c>
      <c r="P151" s="16">
        <f t="shared" si="5"/>
        <v>35269.322232752609</v>
      </c>
      <c r="Q151" s="16">
        <f t="shared" si="6"/>
        <v>297600.45298046712</v>
      </c>
      <c r="R151" s="17">
        <f>IF(O151=1,Interface!$C$5*(L151+M151),L151)</f>
        <v>5195171.1648844602</v>
      </c>
      <c r="S151" s="17">
        <f>IF(O151=1,Interface!$C$9*(L151+M151),M151)</f>
        <v>11687186.429177117</v>
      </c>
      <c r="T151" s="3">
        <f t="shared" si="7"/>
        <v>16882357.594061576</v>
      </c>
      <c r="U151" s="15">
        <f t="shared" si="8"/>
        <v>7.151358312218245E-2</v>
      </c>
    </row>
    <row r="152" spans="1:21">
      <c r="A152" s="8">
        <v>43651</v>
      </c>
      <c r="B152" s="1">
        <v>36.19</v>
      </c>
      <c r="C152" s="1">
        <v>39.548000000000002</v>
      </c>
      <c r="D152" s="1">
        <v>145</v>
      </c>
      <c r="E152" s="1">
        <f t="shared" si="9"/>
        <v>0</v>
      </c>
      <c r="F152" s="3">
        <f>IF(E152=0,F151,F151*(1+Interface!$C$4))</f>
        <v>100609.82359177756</v>
      </c>
      <c r="G152" s="3">
        <f t="shared" si="10"/>
        <v>380581.17522460839</v>
      </c>
      <c r="H152" s="3">
        <f t="shared" si="0"/>
        <v>13773232.731378578</v>
      </c>
      <c r="I152" s="15">
        <f t="shared" si="1"/>
        <v>8.7656827314823771E-2</v>
      </c>
      <c r="J152" s="16">
        <f t="shared" si="11"/>
        <v>35269.322232752609</v>
      </c>
      <c r="K152" s="16">
        <f t="shared" si="12"/>
        <v>295056.46027307922</v>
      </c>
      <c r="L152" s="17">
        <f t="shared" si="2"/>
        <v>5114051.7237491282</v>
      </c>
      <c r="M152" s="17">
        <f t="shared" si="3"/>
        <v>11668892.890879737</v>
      </c>
      <c r="N152" s="15">
        <f t="shared" si="4"/>
        <v>0.30471719005087233</v>
      </c>
      <c r="O152" s="1">
        <f>IF(AND((N152-Interface!$C$5)&gt;Interface!$C$6,E152=1),1,0)</f>
        <v>0</v>
      </c>
      <c r="P152" s="16">
        <f t="shared" si="5"/>
        <v>35269.322232752609</v>
      </c>
      <c r="Q152" s="16">
        <f t="shared" si="6"/>
        <v>295056.46027307922</v>
      </c>
      <c r="R152" s="17">
        <f>IF(O152=1,Interface!$C$5*(L152+M152),L152)</f>
        <v>5114051.7237491282</v>
      </c>
      <c r="S152" s="17">
        <f>IF(O152=1,Interface!$C$9*(L152+M152),M152)</f>
        <v>11668892.890879737</v>
      </c>
      <c r="T152" s="3">
        <f t="shared" si="7"/>
        <v>16782944.614628866</v>
      </c>
      <c r="U152" s="15">
        <f t="shared" si="8"/>
        <v>7.1937190452798797E-2</v>
      </c>
    </row>
    <row r="153" spans="1:21">
      <c r="A153" s="8">
        <v>43682</v>
      </c>
      <c r="B153" s="1">
        <v>34.85</v>
      </c>
      <c r="C153" s="1">
        <v>39.9621</v>
      </c>
      <c r="D153" s="1">
        <v>135.41999999999999</v>
      </c>
      <c r="E153" s="1">
        <f t="shared" si="9"/>
        <v>0</v>
      </c>
      <c r="F153" s="3">
        <f>IF(E153=0,F152,F152*(1+Interface!$C$4))</f>
        <v>100609.82359177756</v>
      </c>
      <c r="G153" s="3">
        <f t="shared" si="10"/>
        <v>377694.23624062625</v>
      </c>
      <c r="H153" s="3">
        <f t="shared" si="0"/>
        <v>13162644.132985825</v>
      </c>
      <c r="I153" s="15">
        <f t="shared" si="1"/>
        <v>9.1723051303633604E-2</v>
      </c>
      <c r="J153" s="16">
        <f t="shared" si="11"/>
        <v>35269.322232752609</v>
      </c>
      <c r="K153" s="16">
        <f t="shared" si="12"/>
        <v>292538.82922786946</v>
      </c>
      <c r="L153" s="17">
        <f t="shared" si="2"/>
        <v>4776171.616759358</v>
      </c>
      <c r="M153" s="17">
        <f t="shared" si="3"/>
        <v>11690465.947487041</v>
      </c>
      <c r="N153" s="15">
        <f t="shared" si="4"/>
        <v>0.29005142052374677</v>
      </c>
      <c r="O153" s="1">
        <f>IF(AND((N153-Interface!$C$5)&gt;Interface!$C$6,E153=1),1,0)</f>
        <v>0</v>
      </c>
      <c r="P153" s="16">
        <f t="shared" si="5"/>
        <v>35269.322232752609</v>
      </c>
      <c r="Q153" s="16">
        <f t="shared" si="6"/>
        <v>292538.82922786946</v>
      </c>
      <c r="R153" s="17">
        <f>IF(O153=1,Interface!$C$5*(L153+M153),L153)</f>
        <v>4776171.616759358</v>
      </c>
      <c r="S153" s="17">
        <f>IF(O153=1,Interface!$C$9*(L153+M153),M153)</f>
        <v>11690465.947487041</v>
      </c>
      <c r="T153" s="3">
        <f t="shared" si="7"/>
        <v>16466637.564246399</v>
      </c>
      <c r="U153" s="15">
        <f t="shared" si="8"/>
        <v>7.3319029364121671E-2</v>
      </c>
    </row>
    <row r="154" spans="1:21">
      <c r="A154" s="8">
        <v>43713</v>
      </c>
      <c r="B154" s="1">
        <v>35</v>
      </c>
      <c r="C154" s="1">
        <v>40.300600000000003</v>
      </c>
      <c r="D154" s="1">
        <v>136.18</v>
      </c>
      <c r="E154" s="1">
        <f t="shared" si="9"/>
        <v>0</v>
      </c>
      <c r="F154" s="3">
        <f>IF(E154=0,F153,F153*(1+Interface!$C$4))</f>
        <v>100609.82359177756</v>
      </c>
      <c r="G154" s="3">
        <f t="shared" si="10"/>
        <v>374819.66985228978</v>
      </c>
      <c r="H154" s="3">
        <f t="shared" si="0"/>
        <v>13118688.444830142</v>
      </c>
      <c r="I154" s="15">
        <f t="shared" si="1"/>
        <v>9.2030380032168124E-2</v>
      </c>
      <c r="J154" s="16">
        <f t="shared" si="11"/>
        <v>35269.322232752609</v>
      </c>
      <c r="K154" s="16">
        <f t="shared" si="12"/>
        <v>290042.34471915796</v>
      </c>
      <c r="L154" s="17">
        <f t="shared" si="2"/>
        <v>4802976.3016562508</v>
      </c>
      <c r="M154" s="17">
        <f t="shared" si="3"/>
        <v>11688880.517588899</v>
      </c>
      <c r="N154" s="15">
        <f t="shared" si="4"/>
        <v>0.29123320401687119</v>
      </c>
      <c r="O154" s="1">
        <f>IF(AND((N154-Interface!$C$5)&gt;Interface!$C$6,E154=1),1,0)</f>
        <v>0</v>
      </c>
      <c r="P154" s="16">
        <f t="shared" si="5"/>
        <v>35269.322232752609</v>
      </c>
      <c r="Q154" s="16">
        <f t="shared" si="6"/>
        <v>290042.34471915796</v>
      </c>
      <c r="R154" s="17">
        <f>IF(O154=1,Interface!$C$5*(L154+M154),L154)</f>
        <v>4802976.3016562508</v>
      </c>
      <c r="S154" s="17">
        <f>IF(O154=1,Interface!$C$9*(L154+M154),M154)</f>
        <v>11688880.517588899</v>
      </c>
      <c r="T154" s="3">
        <f t="shared" si="7"/>
        <v>16491856.819245148</v>
      </c>
      <c r="U154" s="15">
        <f t="shared" si="8"/>
        <v>7.3206910315426268E-2</v>
      </c>
    </row>
    <row r="155" spans="1:21">
      <c r="A155" s="8">
        <v>43743</v>
      </c>
      <c r="B155" s="1">
        <v>35.909999999999997</v>
      </c>
      <c r="C155" s="1">
        <v>40.442700000000002</v>
      </c>
      <c r="D155" s="1">
        <v>136.13</v>
      </c>
      <c r="E155" s="1">
        <f t="shared" si="9"/>
        <v>0</v>
      </c>
      <c r="F155" s="3">
        <f>IF(E155=0,F154,F154*(1+Interface!$C$4))</f>
        <v>100609.82359177756</v>
      </c>
      <c r="G155" s="3">
        <f t="shared" si="10"/>
        <v>372017.9482262308</v>
      </c>
      <c r="H155" s="3">
        <f t="shared" si="0"/>
        <v>13359164.520803947</v>
      </c>
      <c r="I155" s="15">
        <f t="shared" si="1"/>
        <v>9.0373756623866694E-2</v>
      </c>
      <c r="J155" s="16">
        <f t="shared" si="11"/>
        <v>35269.322232752609</v>
      </c>
      <c r="K155" s="16">
        <f t="shared" si="12"/>
        <v>287554.63189108821</v>
      </c>
      <c r="L155" s="17">
        <f t="shared" si="2"/>
        <v>4801212.8355446123</v>
      </c>
      <c r="M155" s="17">
        <f t="shared" si="3"/>
        <v>11629485.711181713</v>
      </c>
      <c r="N155" s="15">
        <f t="shared" si="4"/>
        <v>0.29220990342502584</v>
      </c>
      <c r="O155" s="1">
        <f>IF(AND((N155-Interface!$C$5)&gt;Interface!$C$6,E155=1),1,0)</f>
        <v>0</v>
      </c>
      <c r="P155" s="16">
        <f t="shared" si="5"/>
        <v>35269.322232752609</v>
      </c>
      <c r="Q155" s="16">
        <f t="shared" si="6"/>
        <v>287554.63189108821</v>
      </c>
      <c r="R155" s="17">
        <f>IF(O155=1,Interface!$C$5*(L155+M155),L155)</f>
        <v>4801212.8355446123</v>
      </c>
      <c r="S155" s="17">
        <f>IF(O155=1,Interface!$C$9*(L155+M155),M155)</f>
        <v>11629485.711181713</v>
      </c>
      <c r="T155" s="3">
        <f t="shared" si="7"/>
        <v>16430698.546726326</v>
      </c>
      <c r="U155" s="15">
        <f t="shared" si="8"/>
        <v>7.3479400749025259E-2</v>
      </c>
    </row>
    <row r="156" spans="1:21">
      <c r="A156" s="8">
        <v>43774</v>
      </c>
      <c r="B156" s="1">
        <v>37.46</v>
      </c>
      <c r="C156" s="1">
        <v>40.895899999999997</v>
      </c>
      <c r="D156" s="1">
        <v>141.69</v>
      </c>
      <c r="E156" s="1">
        <f t="shared" si="9"/>
        <v>0</v>
      </c>
      <c r="F156" s="3">
        <f>IF(E156=0,F155,F155*(1+Interface!$C$4))</f>
        <v>100609.82359177756</v>
      </c>
      <c r="G156" s="3">
        <f t="shared" si="10"/>
        <v>369332.15475074289</v>
      </c>
      <c r="H156" s="3">
        <f t="shared" si="0"/>
        <v>13835182.516962828</v>
      </c>
      <c r="I156" s="15">
        <f t="shared" si="1"/>
        <v>8.7264326409939363E-2</v>
      </c>
      <c r="J156" s="16">
        <f t="shared" si="11"/>
        <v>35269.322232752609</v>
      </c>
      <c r="K156" s="16">
        <f t="shared" si="12"/>
        <v>285094.48738780606</v>
      </c>
      <c r="L156" s="17">
        <f t="shared" si="2"/>
        <v>4997310.2671587169</v>
      </c>
      <c r="M156" s="17">
        <f t="shared" si="3"/>
        <v>11659195.646762976</v>
      </c>
      <c r="N156" s="15">
        <f t="shared" si="4"/>
        <v>0.3000215227001426</v>
      </c>
      <c r="O156" s="1">
        <f>IF(AND((N156-Interface!$C$5)&gt;Interface!$C$6,E156=1),1,0)</f>
        <v>0</v>
      </c>
      <c r="P156" s="16">
        <f t="shared" si="5"/>
        <v>35269.322232752609</v>
      </c>
      <c r="Q156" s="16">
        <f t="shared" si="6"/>
        <v>285094.48738780606</v>
      </c>
      <c r="R156" s="17">
        <f>IF(O156=1,Interface!$C$5*(L156+M156),L156)</f>
        <v>4997310.2671587169</v>
      </c>
      <c r="S156" s="17">
        <f>IF(O156=1,Interface!$C$9*(L156+M156),M156)</f>
        <v>11659195.646762976</v>
      </c>
      <c r="T156" s="3">
        <f t="shared" si="7"/>
        <v>16656505.913921693</v>
      </c>
      <c r="U156" s="15">
        <f t="shared" si="8"/>
        <v>7.248326205631403E-2</v>
      </c>
    </row>
    <row r="157" spans="1:21">
      <c r="A157" s="8">
        <v>43804</v>
      </c>
      <c r="B157" s="1">
        <v>37.71</v>
      </c>
      <c r="C157" s="1">
        <v>41.124499999999998</v>
      </c>
      <c r="D157" s="1">
        <v>141.38999999999999</v>
      </c>
      <c r="E157" s="1">
        <f t="shared" si="9"/>
        <v>0</v>
      </c>
      <c r="F157" s="3">
        <f>IF(E157=0,F156,F156*(1+Interface!$C$4))</f>
        <v>100609.82359177756</v>
      </c>
      <c r="G157" s="3">
        <f t="shared" si="10"/>
        <v>366664.16685385141</v>
      </c>
      <c r="H157" s="3">
        <f t="shared" si="0"/>
        <v>13826905.732058737</v>
      </c>
      <c r="I157" s="15">
        <f t="shared" si="1"/>
        <v>8.7316562830255781E-2</v>
      </c>
      <c r="J157" s="16">
        <f t="shared" si="11"/>
        <v>35269.322232752609</v>
      </c>
      <c r="K157" s="16">
        <f t="shared" si="12"/>
        <v>282648.01816406409</v>
      </c>
      <c r="L157" s="17">
        <f t="shared" si="2"/>
        <v>4986729.470488891</v>
      </c>
      <c r="M157" s="17">
        <f t="shared" si="3"/>
        <v>11623758.422988053</v>
      </c>
      <c r="N157" s="15">
        <f t="shared" si="4"/>
        <v>0.30021571325711721</v>
      </c>
      <c r="O157" s="1">
        <f>IF(AND((N157-Interface!$C$5)&gt;Interface!$C$6,E157=1),1,0)</f>
        <v>0</v>
      </c>
      <c r="P157" s="16">
        <f t="shared" si="5"/>
        <v>35269.322232752609</v>
      </c>
      <c r="Q157" s="16">
        <f t="shared" si="6"/>
        <v>282648.01816406409</v>
      </c>
      <c r="R157" s="17">
        <f>IF(O157=1,Interface!$C$5*(L157+M157),L157)</f>
        <v>4986729.470488891</v>
      </c>
      <c r="S157" s="17">
        <f>IF(O157=1,Interface!$C$9*(L157+M157),M157)</f>
        <v>11623758.422988053</v>
      </c>
      <c r="T157" s="3">
        <f t="shared" si="7"/>
        <v>16610487.893476944</v>
      </c>
      <c r="U157" s="15">
        <f t="shared" si="8"/>
        <v>7.2684071102779163E-2</v>
      </c>
    </row>
    <row r="158" spans="1:21">
      <c r="A158" s="8">
        <v>43835</v>
      </c>
      <c r="B158" s="1">
        <v>38.19</v>
      </c>
      <c r="C158" s="1">
        <v>41.398899999999998</v>
      </c>
      <c r="D158" s="1">
        <v>143.41999999999999</v>
      </c>
      <c r="E158" s="1">
        <f t="shared" si="9"/>
        <v>1</v>
      </c>
      <c r="F158" s="3">
        <f>IF(E158=0,F157,F157*(1+Interface!$C$4))</f>
        <v>106646.41300728422</v>
      </c>
      <c r="G158" s="3">
        <f t="shared" si="10"/>
        <v>363871.64491074369</v>
      </c>
      <c r="H158" s="3">
        <f t="shared" si="0"/>
        <v>13896258.119141301</v>
      </c>
      <c r="I158" s="15">
        <f t="shared" si="1"/>
        <v>9.2093637374554713E-2</v>
      </c>
      <c r="J158" s="16">
        <f t="shared" si="11"/>
        <v>35269.322232752609</v>
      </c>
      <c r="K158" s="16">
        <f t="shared" si="12"/>
        <v>280071.94940360705</v>
      </c>
      <c r="L158" s="17">
        <f t="shared" si="2"/>
        <v>5058326.1946213786</v>
      </c>
      <c r="M158" s="17">
        <f t="shared" si="3"/>
        <v>11594670.626164988</v>
      </c>
      <c r="N158" s="15">
        <f t="shared" si="4"/>
        <v>0.30374870355511907</v>
      </c>
      <c r="O158" s="1">
        <f>IF(AND((N158-Interface!$C$5)&gt;Interface!$C$6,E158=1),1,0)</f>
        <v>0</v>
      </c>
      <c r="P158" s="16">
        <f t="shared" si="5"/>
        <v>35269.322232752609</v>
      </c>
      <c r="Q158" s="16">
        <f t="shared" si="6"/>
        <v>280071.94940360705</v>
      </c>
      <c r="R158" s="17">
        <f>IF(O158=1,Interface!$C$5*(L158+M158),L158)</f>
        <v>5058326.1946213786</v>
      </c>
      <c r="S158" s="17">
        <f>IF(O158=1,Interface!$C$9*(L158+M158),M158)</f>
        <v>11594670.626164988</v>
      </c>
      <c r="T158" s="3">
        <f t="shared" si="7"/>
        <v>16652996.820786366</v>
      </c>
      <c r="U158" s="15">
        <f t="shared" si="8"/>
        <v>7.6848447751458812E-2</v>
      </c>
    </row>
    <row r="159" spans="1:21">
      <c r="A159" s="8">
        <v>43866</v>
      </c>
      <c r="B159" s="1">
        <v>38.409999999999997</v>
      </c>
      <c r="C159" s="1">
        <v>41.740299999999998</v>
      </c>
      <c r="D159" s="1">
        <v>142.82</v>
      </c>
      <c r="E159" s="1">
        <f t="shared" si="9"/>
        <v>0</v>
      </c>
      <c r="F159" s="3">
        <f>IF(E159=0,F158,F158*(1+Interface!$C$4))</f>
        <v>106646.41300728422</v>
      </c>
      <c r="G159" s="3">
        <f t="shared" si="10"/>
        <v>361095.11762599275</v>
      </c>
      <c r="H159" s="3">
        <f t="shared" si="0"/>
        <v>13869663.46801438</v>
      </c>
      <c r="I159" s="15">
        <f t="shared" si="1"/>
        <v>9.2270224078524407E-2</v>
      </c>
      <c r="J159" s="16">
        <f t="shared" si="11"/>
        <v>35269.322232752609</v>
      </c>
      <c r="K159" s="16">
        <f t="shared" si="12"/>
        <v>277516.95068516745</v>
      </c>
      <c r="L159" s="17">
        <f t="shared" si="2"/>
        <v>5037164.6012817277</v>
      </c>
      <c r="M159" s="17">
        <f t="shared" si="3"/>
        <v>11583640.776684094</v>
      </c>
      <c r="N159" s="15">
        <f t="shared" si="4"/>
        <v>0.30306380988971143</v>
      </c>
      <c r="O159" s="1">
        <f>IF(AND((N159-Interface!$C$5)&gt;Interface!$C$6,E159=1),1,0)</f>
        <v>0</v>
      </c>
      <c r="P159" s="16">
        <f t="shared" si="5"/>
        <v>35269.322232752609</v>
      </c>
      <c r="Q159" s="16">
        <f t="shared" si="6"/>
        <v>277516.95068516745</v>
      </c>
      <c r="R159" s="17">
        <f>IF(O159=1,Interface!$C$5*(L159+M159),L159)</f>
        <v>5037164.6012817277</v>
      </c>
      <c r="S159" s="17">
        <f>IF(O159=1,Interface!$C$9*(L159+M159),M159)</f>
        <v>11583640.776684094</v>
      </c>
      <c r="T159" s="3">
        <f t="shared" si="7"/>
        <v>16620805.377965823</v>
      </c>
      <c r="U159" s="15">
        <f t="shared" si="8"/>
        <v>7.6997289059408794E-2</v>
      </c>
    </row>
    <row r="160" spans="1:21">
      <c r="A160" s="8">
        <v>43895</v>
      </c>
      <c r="B160" s="1">
        <v>36.869999999999997</v>
      </c>
      <c r="C160" s="1">
        <v>42.219700000000003</v>
      </c>
      <c r="D160" s="1">
        <v>132.76</v>
      </c>
      <c r="E160" s="1">
        <f t="shared" si="9"/>
        <v>0</v>
      </c>
      <c r="F160" s="3">
        <f>IF(E160=0,F159,F159*(1+Interface!$C$4))</f>
        <v>106646.41300728422</v>
      </c>
      <c r="G160" s="3">
        <f t="shared" si="10"/>
        <v>358202.61930737912</v>
      </c>
      <c r="H160" s="3">
        <f t="shared" si="0"/>
        <v>13206930.573863067</v>
      </c>
      <c r="I160" s="15">
        <f t="shared" si="1"/>
        <v>9.6900407625378923E-2</v>
      </c>
      <c r="J160" s="16">
        <f t="shared" si="11"/>
        <v>35269.322232752609</v>
      </c>
      <c r="K160" s="16">
        <f t="shared" si="12"/>
        <v>274990.96369314042</v>
      </c>
      <c r="L160" s="17">
        <f t="shared" si="2"/>
        <v>4682355.2196202362</v>
      </c>
      <c r="M160" s="17">
        <f t="shared" si="3"/>
        <v>11610035.989835281</v>
      </c>
      <c r="N160" s="15">
        <f t="shared" si="4"/>
        <v>0.28739521163122855</v>
      </c>
      <c r="O160" s="1">
        <f>IF(AND((N160-Interface!$C$5)&gt;Interface!$C$6,E160=1),1,0)</f>
        <v>0</v>
      </c>
      <c r="P160" s="16">
        <f t="shared" si="5"/>
        <v>35269.322232752609</v>
      </c>
      <c r="Q160" s="16">
        <f t="shared" si="6"/>
        <v>274990.96369314042</v>
      </c>
      <c r="R160" s="17">
        <f>IF(O160=1,Interface!$C$5*(L160+M160),L160)</f>
        <v>4682355.2196202362</v>
      </c>
      <c r="S160" s="17">
        <f>IF(O160=1,Interface!$C$9*(L160+M160),M160)</f>
        <v>11610035.989835281</v>
      </c>
      <c r="T160" s="3">
        <f t="shared" si="7"/>
        <v>16292391.209455516</v>
      </c>
      <c r="U160" s="15">
        <f t="shared" si="8"/>
        <v>7.854936329694108E-2</v>
      </c>
    </row>
    <row r="161" spans="1:21">
      <c r="A161" s="8">
        <v>43926</v>
      </c>
      <c r="B161" s="1">
        <v>29.24</v>
      </c>
      <c r="C161" s="1">
        <v>42.096600000000002</v>
      </c>
      <c r="D161" s="1">
        <v>102.46</v>
      </c>
      <c r="E161" s="1">
        <f t="shared" si="9"/>
        <v>0</v>
      </c>
      <c r="F161" s="3">
        <f>IF(E161=0,F160,F160*(1+Interface!$C$4))</f>
        <v>106646.41300728422</v>
      </c>
      <c r="G161" s="3">
        <f t="shared" si="10"/>
        <v>354555.3411607552</v>
      </c>
      <c r="H161" s="3">
        <f t="shared" si="0"/>
        <v>10367198.175540481</v>
      </c>
      <c r="I161" s="15">
        <f t="shared" si="1"/>
        <v>0.12344289502507674</v>
      </c>
      <c r="J161" s="16">
        <f t="shared" si="11"/>
        <v>35269.322232752609</v>
      </c>
      <c r="K161" s="16">
        <f t="shared" si="12"/>
        <v>272457.59014260938</v>
      </c>
      <c r="L161" s="17">
        <f t="shared" si="2"/>
        <v>3613694.7559678322</v>
      </c>
      <c r="M161" s="17">
        <f t="shared" si="3"/>
        <v>11469538.189197371</v>
      </c>
      <c r="N161" s="15">
        <f t="shared" si="4"/>
        <v>0.23958356733634947</v>
      </c>
      <c r="O161" s="1">
        <f>IF(AND((N161-Interface!$C$5)&gt;Interface!$C$6,E161=1),1,0)</f>
        <v>0</v>
      </c>
      <c r="P161" s="16">
        <f t="shared" si="5"/>
        <v>35269.322232752609</v>
      </c>
      <c r="Q161" s="16">
        <f t="shared" si="6"/>
        <v>272457.59014260938</v>
      </c>
      <c r="R161" s="17">
        <f>IF(O161=1,Interface!$C$5*(L161+M161),L161)</f>
        <v>3613694.7559678322</v>
      </c>
      <c r="S161" s="17">
        <f>IF(O161=1,Interface!$C$9*(L161+M161),M161)</f>
        <v>11469538.189197371</v>
      </c>
      <c r="T161" s="3">
        <f t="shared" si="7"/>
        <v>15083232.945165202</v>
      </c>
      <c r="U161" s="15">
        <f t="shared" si="8"/>
        <v>8.4846329745084631E-2</v>
      </c>
    </row>
    <row r="162" spans="1:21">
      <c r="A162" s="18">
        <v>43956</v>
      </c>
      <c r="B162" s="1">
        <v>32.130000000000003</v>
      </c>
      <c r="C162" s="1">
        <v>42.455599999999997</v>
      </c>
      <c r="D162" s="1">
        <v>118.28</v>
      </c>
      <c r="E162" s="1">
        <f t="shared" si="9"/>
        <v>0</v>
      </c>
      <c r="F162" s="3">
        <f>IF(E162=0,F161,F161*(1+Interface!$C$4))</f>
        <v>106646.41300728422</v>
      </c>
      <c r="G162" s="3">
        <f t="shared" si="10"/>
        <v>351236.12506964768</v>
      </c>
      <c r="H162" s="3">
        <f t="shared" si="0"/>
        <v>11285216.698487781</v>
      </c>
      <c r="I162" s="15">
        <f t="shared" si="1"/>
        <v>0.11340118584155305</v>
      </c>
      <c r="J162" s="16">
        <f t="shared" si="11"/>
        <v>35269.322232752609</v>
      </c>
      <c r="K162" s="16">
        <f t="shared" si="12"/>
        <v>269945.63852710318</v>
      </c>
      <c r="L162" s="17">
        <f t="shared" si="2"/>
        <v>4171655.4336899784</v>
      </c>
      <c r="M162" s="17">
        <f t="shared" si="3"/>
        <v>11460704.051051281</v>
      </c>
      <c r="N162" s="15">
        <f t="shared" si="4"/>
        <v>0.26686025470191688</v>
      </c>
      <c r="O162" s="1">
        <f>IF(AND((N162-Interface!$C$5)&gt;Interface!$C$6,E162=1),1,0)</f>
        <v>0</v>
      </c>
      <c r="P162" s="16">
        <f t="shared" si="5"/>
        <v>35269.322232752609</v>
      </c>
      <c r="Q162" s="16">
        <f t="shared" si="6"/>
        <v>269945.63852710318</v>
      </c>
      <c r="R162" s="17">
        <f>IF(O162=1,Interface!$C$5*(L162+M162),L162)</f>
        <v>4171655.4336899784</v>
      </c>
      <c r="S162" s="17">
        <f>IF(O162=1,Interface!$C$9*(L162+M162),M162)</f>
        <v>11460704.051051281</v>
      </c>
      <c r="T162" s="3">
        <f t="shared" si="7"/>
        <v>15632359.484741259</v>
      </c>
      <c r="U162" s="15">
        <f t="shared" si="8"/>
        <v>8.186588578241058E-2</v>
      </c>
    </row>
    <row r="163" spans="1:21">
      <c r="A163" s="8">
        <v>43987</v>
      </c>
      <c r="B163" s="1">
        <v>35.08</v>
      </c>
      <c r="C163" s="1">
        <v>43.159100000000002</v>
      </c>
      <c r="D163" s="1">
        <v>134</v>
      </c>
      <c r="E163" s="1">
        <f t="shared" si="9"/>
        <v>0</v>
      </c>
      <c r="F163" s="3">
        <f>IF(E163=0,F162,F162*(1+Interface!$C$4))</f>
        <v>106646.41300728422</v>
      </c>
      <c r="G163" s="3">
        <f t="shared" si="10"/>
        <v>348196.03347879008</v>
      </c>
      <c r="H163" s="3">
        <f t="shared" si="0"/>
        <v>12214716.854435956</v>
      </c>
      <c r="I163" s="15">
        <f t="shared" si="1"/>
        <v>0.10477172507053636</v>
      </c>
      <c r="J163" s="16">
        <f t="shared" si="11"/>
        <v>35269.322232752609</v>
      </c>
      <c r="K163" s="16">
        <f t="shared" si="12"/>
        <v>267474.63211113797</v>
      </c>
      <c r="L163" s="17">
        <f t="shared" si="2"/>
        <v>4726089.1791888494</v>
      </c>
      <c r="M163" s="17">
        <f t="shared" si="3"/>
        <v>11543964.394747816</v>
      </c>
      <c r="N163" s="15">
        <f t="shared" si="4"/>
        <v>0.29047778839276039</v>
      </c>
      <c r="O163" s="1">
        <f>IF(AND((N163-Interface!$C$5)&gt;Interface!$C$6,E163=1),1,0)</f>
        <v>0</v>
      </c>
      <c r="P163" s="16">
        <f t="shared" si="5"/>
        <v>35269.322232752609</v>
      </c>
      <c r="Q163" s="16">
        <f t="shared" si="6"/>
        <v>267474.63211113797</v>
      </c>
      <c r="R163" s="17">
        <f>IF(O163=1,Interface!$C$5*(L163+M163),L163)</f>
        <v>4726089.1791888494</v>
      </c>
      <c r="S163" s="17">
        <f>IF(O163=1,Interface!$C$9*(L163+M163),M163)</f>
        <v>11543964.394747816</v>
      </c>
      <c r="T163" s="3">
        <f t="shared" si="7"/>
        <v>16270053.573936665</v>
      </c>
      <c r="U163" s="15">
        <f t="shared" si="8"/>
        <v>7.8657206030192786E-2</v>
      </c>
    </row>
    <row r="164" spans="1:21">
      <c r="A164" s="8">
        <v>44017</v>
      </c>
      <c r="B164" s="1">
        <v>35.94</v>
      </c>
      <c r="C164" s="1">
        <v>43.929000000000002</v>
      </c>
      <c r="D164" s="1">
        <v>136.63</v>
      </c>
      <c r="E164" s="1">
        <f t="shared" si="9"/>
        <v>0</v>
      </c>
      <c r="F164" s="3">
        <f>IF(E164=0,F163,F163*(1+Interface!$C$4))</f>
        <v>106646.41300728422</v>
      </c>
      <c r="G164" s="3">
        <f t="shared" si="10"/>
        <v>345228.68754091352</v>
      </c>
      <c r="H164" s="3">
        <f t="shared" si="0"/>
        <v>12407519.030220432</v>
      </c>
      <c r="I164" s="15">
        <f t="shared" si="1"/>
        <v>0.10314366256222252</v>
      </c>
      <c r="J164" s="16">
        <f t="shared" si="11"/>
        <v>35269.322232752609</v>
      </c>
      <c r="K164" s="16">
        <f t="shared" si="12"/>
        <v>265046.93257308146</v>
      </c>
      <c r="L164" s="17">
        <f t="shared" si="2"/>
        <v>4818847.4966609888</v>
      </c>
      <c r="M164" s="17">
        <f t="shared" si="3"/>
        <v>11643246.701002896</v>
      </c>
      <c r="N164" s="15">
        <f t="shared" si="4"/>
        <v>0.29272384417195385</v>
      </c>
      <c r="O164" s="1">
        <f>IF(AND((N164-Interface!$C$5)&gt;Interface!$C$6,E164=1),1,0)</f>
        <v>0</v>
      </c>
      <c r="P164" s="16">
        <f t="shared" si="5"/>
        <v>35269.322232752609</v>
      </c>
      <c r="Q164" s="16">
        <f t="shared" si="6"/>
        <v>265046.93257308146</v>
      </c>
      <c r="R164" s="17">
        <f>IF(O164=1,Interface!$C$5*(L164+M164),L164)</f>
        <v>4818847.4966609888</v>
      </c>
      <c r="S164" s="17">
        <f>IF(O164=1,Interface!$C$9*(L164+M164),M164)</f>
        <v>11643246.701002896</v>
      </c>
      <c r="T164" s="3">
        <f t="shared" si="7"/>
        <v>16462094.197663885</v>
      </c>
      <c r="U164" s="15">
        <f t="shared" si="8"/>
        <v>7.7739620531938114E-2</v>
      </c>
    </row>
    <row r="165" spans="1:21">
      <c r="A165" s="8">
        <v>44048</v>
      </c>
      <c r="B165" s="1">
        <v>37.200000000000003</v>
      </c>
      <c r="C165" s="1">
        <v>44.4435</v>
      </c>
      <c r="D165" s="1">
        <v>145.13999999999999</v>
      </c>
      <c r="E165" s="1">
        <f t="shared" si="9"/>
        <v>0</v>
      </c>
      <c r="F165" s="3">
        <f>IF(E165=0,F164,F164*(1+Interface!$C$4))</f>
        <v>106646.41300728422</v>
      </c>
      <c r="G165" s="3">
        <f t="shared" si="10"/>
        <v>342361.84848157794</v>
      </c>
      <c r="H165" s="3">
        <f t="shared" si="0"/>
        <v>12735860.763514699</v>
      </c>
      <c r="I165" s="15">
        <f t="shared" si="1"/>
        <v>0.10048452788943947</v>
      </c>
      <c r="J165" s="16">
        <f t="shared" si="11"/>
        <v>35269.322232752609</v>
      </c>
      <c r="K165" s="16">
        <f t="shared" si="12"/>
        <v>262647.3372890178</v>
      </c>
      <c r="L165" s="17">
        <f t="shared" si="2"/>
        <v>5118989.428861713</v>
      </c>
      <c r="M165" s="17">
        <f t="shared" si="3"/>
        <v>11672966.934804462</v>
      </c>
      <c r="N165" s="15">
        <f t="shared" si="4"/>
        <v>0.30484770910541403</v>
      </c>
      <c r="O165" s="1">
        <f>IF(AND((N165-Interface!$C$5)&gt;Interface!$C$6,E165=1),1,0)</f>
        <v>0</v>
      </c>
      <c r="P165" s="16">
        <f t="shared" si="5"/>
        <v>35269.322232752609</v>
      </c>
      <c r="Q165" s="16">
        <f t="shared" si="6"/>
        <v>262647.3372890178</v>
      </c>
      <c r="R165" s="17">
        <f>IF(O165=1,Interface!$C$5*(L165+M165),L165)</f>
        <v>5118989.428861713</v>
      </c>
      <c r="S165" s="17">
        <f>IF(O165=1,Interface!$C$9*(L165+M165),M165)</f>
        <v>11672966.934804462</v>
      </c>
      <c r="T165" s="3">
        <f t="shared" si="7"/>
        <v>16791956.363666177</v>
      </c>
      <c r="U165" s="15">
        <f t="shared" si="8"/>
        <v>7.6212498911472998E-2</v>
      </c>
    </row>
    <row r="166" spans="1:21">
      <c r="A166" s="8">
        <v>44079</v>
      </c>
      <c r="B166" s="1">
        <v>38.130000000000003</v>
      </c>
      <c r="C166" s="1">
        <v>44.605600000000003</v>
      </c>
      <c r="D166" s="1">
        <v>147.69999999999999</v>
      </c>
      <c r="E166" s="1">
        <f t="shared" si="9"/>
        <v>0</v>
      </c>
      <c r="F166" s="3">
        <f>IF(E166=0,F165,F165*(1+Interface!$C$4))</f>
        <v>106646.41300728422</v>
      </c>
      <c r="G166" s="3">
        <f t="shared" si="10"/>
        <v>339564.93232612859</v>
      </c>
      <c r="H166" s="3">
        <f t="shared" si="0"/>
        <v>12947610.869595284</v>
      </c>
      <c r="I166" s="15">
        <f t="shared" si="1"/>
        <v>9.8841166063512786E-2</v>
      </c>
      <c r="J166" s="16">
        <f t="shared" si="11"/>
        <v>35269.322232752609</v>
      </c>
      <c r="K166" s="16">
        <f t="shared" si="12"/>
        <v>260256.46230903134</v>
      </c>
      <c r="L166" s="17">
        <f t="shared" si="2"/>
        <v>5209278.8937775595</v>
      </c>
      <c r="M166" s="17">
        <f t="shared" si="3"/>
        <v>11608895.65517173</v>
      </c>
      <c r="N166" s="15">
        <f t="shared" si="4"/>
        <v>0.3097410410752936</v>
      </c>
      <c r="O166" s="1">
        <f>IF(AND((N166-Interface!$C$5)&gt;Interface!$C$6,E166=1),1,0)</f>
        <v>0</v>
      </c>
      <c r="P166" s="16">
        <f t="shared" si="5"/>
        <v>35269.322232752609</v>
      </c>
      <c r="Q166" s="16">
        <f t="shared" si="6"/>
        <v>260256.46230903134</v>
      </c>
      <c r="R166" s="17">
        <f>IF(O166=1,Interface!$C$5*(L166+M166),L166)</f>
        <v>5209278.8937775595</v>
      </c>
      <c r="S166" s="17">
        <f>IF(O166=1,Interface!$C$9*(L166+M166),M166)</f>
        <v>11608895.65517173</v>
      </c>
      <c r="T166" s="3">
        <f t="shared" si="7"/>
        <v>16818174.54894929</v>
      </c>
      <c r="U166" s="15">
        <f t="shared" si="8"/>
        <v>7.609368973800805E-2</v>
      </c>
    </row>
    <row r="167" spans="1:21">
      <c r="A167" s="8">
        <v>44109</v>
      </c>
      <c r="B167" s="1">
        <v>38.21</v>
      </c>
      <c r="C167" s="1">
        <v>44.650199999999998</v>
      </c>
      <c r="D167" s="1">
        <v>148.27000000000001</v>
      </c>
      <c r="E167" s="1">
        <f t="shared" si="9"/>
        <v>0</v>
      </c>
      <c r="F167" s="3">
        <f>IF(E167=0,F166,F166*(1+Interface!$C$4))</f>
        <v>106646.41300728422</v>
      </c>
      <c r="G167" s="3">
        <f t="shared" si="10"/>
        <v>336773.87205375789</v>
      </c>
      <c r="H167" s="3">
        <f t="shared" si="0"/>
        <v>12868129.651174089</v>
      </c>
      <c r="I167" s="15">
        <f t="shared" si="1"/>
        <v>9.9451667863063961E-2</v>
      </c>
      <c r="J167" s="16">
        <f t="shared" si="11"/>
        <v>35269.322232752609</v>
      </c>
      <c r="K167" s="16">
        <f t="shared" si="12"/>
        <v>257867.97551597591</v>
      </c>
      <c r="L167" s="17">
        <f t="shared" si="2"/>
        <v>5229382.4074502299</v>
      </c>
      <c r="M167" s="17">
        <f t="shared" si="3"/>
        <v>11513856.680383427</v>
      </c>
      <c r="N167" s="15">
        <f t="shared" si="4"/>
        <v>0.31232800176938996</v>
      </c>
      <c r="O167" s="1">
        <f>IF(AND((N167-Interface!$C$5)&gt;Interface!$C$6,E167=1),1,0)</f>
        <v>0</v>
      </c>
      <c r="P167" s="16">
        <f t="shared" si="5"/>
        <v>35269.322232752609</v>
      </c>
      <c r="Q167" s="16">
        <f t="shared" si="6"/>
        <v>257867.97551597591</v>
      </c>
      <c r="R167" s="17">
        <f>IF(O167=1,Interface!$C$5*(L167+M167),L167)</f>
        <v>5229382.4074502299</v>
      </c>
      <c r="S167" s="17">
        <f>IF(O167=1,Interface!$C$9*(L167+M167),M167)</f>
        <v>11513856.680383427</v>
      </c>
      <c r="T167" s="3">
        <f t="shared" si="7"/>
        <v>16743239.087833658</v>
      </c>
      <c r="U167" s="15">
        <f t="shared" si="8"/>
        <v>7.6434252021004456E-2</v>
      </c>
    </row>
    <row r="168" spans="1:21">
      <c r="A168" s="8">
        <v>44140</v>
      </c>
      <c r="B168" s="1">
        <v>39.380000000000003</v>
      </c>
      <c r="C168" s="1">
        <v>45.233699999999999</v>
      </c>
      <c r="D168" s="1">
        <v>153.44</v>
      </c>
      <c r="E168" s="1">
        <f t="shared" si="9"/>
        <v>0</v>
      </c>
      <c r="F168" s="3">
        <f>IF(E168=0,F167,F167*(1+Interface!$C$4))</f>
        <v>106646.41300728422</v>
      </c>
      <c r="G168" s="3">
        <f t="shared" si="10"/>
        <v>334065.73561375577</v>
      </c>
      <c r="H168" s="3">
        <f t="shared" si="0"/>
        <v>13155508.668469703</v>
      </c>
      <c r="I168" s="15">
        <f t="shared" si="1"/>
        <v>9.7279169383594558E-2</v>
      </c>
      <c r="J168" s="16">
        <f t="shared" si="11"/>
        <v>35269.322232752609</v>
      </c>
      <c r="K168" s="16">
        <f t="shared" si="12"/>
        <v>255510.29942475888</v>
      </c>
      <c r="L168" s="17">
        <f t="shared" si="2"/>
        <v>5411724.8033935605</v>
      </c>
      <c r="M168" s="17">
        <f t="shared" si="3"/>
        <v>11557676.231089715</v>
      </c>
      <c r="N168" s="15">
        <f t="shared" si="4"/>
        <v>0.31891077312607985</v>
      </c>
      <c r="O168" s="1">
        <f>IF(AND((N168-Interface!$C$5)&gt;Interface!$C$6,E168=1),1,0)</f>
        <v>0</v>
      </c>
      <c r="P168" s="16">
        <f t="shared" si="5"/>
        <v>35269.322232752609</v>
      </c>
      <c r="Q168" s="16">
        <f t="shared" si="6"/>
        <v>255510.29942475888</v>
      </c>
      <c r="R168" s="17">
        <f>IF(O168=1,Interface!$C$5*(L168+M168),L168)</f>
        <v>5411724.8033935605</v>
      </c>
      <c r="S168" s="17">
        <f>IF(O168=1,Interface!$C$9*(L168+M168),M168)</f>
        <v>11557676.231089715</v>
      </c>
      <c r="T168" s="3">
        <f t="shared" si="7"/>
        <v>16969401.034483276</v>
      </c>
      <c r="U168" s="15">
        <f t="shared" si="8"/>
        <v>7.5415564373004979E-2</v>
      </c>
    </row>
    <row r="169" spans="1:21">
      <c r="A169" s="8">
        <v>44170</v>
      </c>
      <c r="B169" s="1">
        <v>41.68</v>
      </c>
      <c r="C169" s="1">
        <v>45.552</v>
      </c>
      <c r="D169" s="1">
        <v>169.71</v>
      </c>
      <c r="E169" s="1">
        <f t="shared" si="9"/>
        <v>0</v>
      </c>
      <c r="F169" s="3">
        <f>IF(E169=0,F168,F168*(1+Interface!$C$4))</f>
        <v>106646.41300728422</v>
      </c>
      <c r="G169" s="3">
        <f t="shared" si="10"/>
        <v>331507.04048402247</v>
      </c>
      <c r="H169" s="3">
        <f t="shared" si="0"/>
        <v>13817213.447374057</v>
      </c>
      <c r="I169" s="15">
        <f t="shared" si="1"/>
        <v>9.2620481037052144E-2</v>
      </c>
      <c r="J169" s="16">
        <f t="shared" si="11"/>
        <v>35269.322232752609</v>
      </c>
      <c r="K169" s="16">
        <f t="shared" si="12"/>
        <v>253169.09787472192</v>
      </c>
      <c r="L169" s="17">
        <f t="shared" si="2"/>
        <v>5985556.6761204451</v>
      </c>
      <c r="M169" s="17">
        <f t="shared" si="3"/>
        <v>11532358.746389333</v>
      </c>
      <c r="N169" s="15">
        <f t="shared" si="4"/>
        <v>0.34168201705262596</v>
      </c>
      <c r="O169" s="1">
        <f>IF(AND((N169-Interface!$C$5)&gt;Interface!$C$6,E169=1),1,0)</f>
        <v>0</v>
      </c>
      <c r="P169" s="16">
        <f t="shared" si="5"/>
        <v>35269.322232752609</v>
      </c>
      <c r="Q169" s="16">
        <f t="shared" si="6"/>
        <v>253169.09787472192</v>
      </c>
      <c r="R169" s="17">
        <f>IF(O169=1,Interface!$C$5*(L169+M169),L169)</f>
        <v>5985556.6761204451</v>
      </c>
      <c r="S169" s="17">
        <f>IF(O169=1,Interface!$C$9*(L169+M169),M169)</f>
        <v>11532358.746389333</v>
      </c>
      <c r="T169" s="3">
        <f t="shared" si="7"/>
        <v>17517915.422509778</v>
      </c>
      <c r="U169" s="15">
        <f t="shared" si="8"/>
        <v>7.3054180547245787E-2</v>
      </c>
    </row>
    <row r="170" spans="1:21">
      <c r="A170" s="8">
        <v>44201</v>
      </c>
      <c r="B170" s="1">
        <v>42.92</v>
      </c>
      <c r="C170" s="1">
        <v>45.780700000000003</v>
      </c>
      <c r="D170" s="1">
        <v>179.62</v>
      </c>
      <c r="E170" s="1">
        <f t="shared" si="9"/>
        <v>1</v>
      </c>
      <c r="F170" s="3">
        <f>IF(E170=0,F169,F169*(1+Interface!$C$4))</f>
        <v>113045.19778772128</v>
      </c>
      <c r="G170" s="3">
        <f t="shared" si="10"/>
        <v>328873.18219446699</v>
      </c>
      <c r="H170" s="3">
        <f t="shared" si="0"/>
        <v>14115236.979786525</v>
      </c>
      <c r="I170" s="15">
        <f t="shared" si="1"/>
        <v>9.6104824552026138E-2</v>
      </c>
      <c r="J170" s="16">
        <f t="shared" si="11"/>
        <v>35269.322232752609</v>
      </c>
      <c r="K170" s="16">
        <f t="shared" si="12"/>
        <v>250699.821568599</v>
      </c>
      <c r="L170" s="17">
        <f t="shared" si="2"/>
        <v>6335075.6594470236</v>
      </c>
      <c r="M170" s="17">
        <f t="shared" si="3"/>
        <v>11477213.321285561</v>
      </c>
      <c r="N170" s="15">
        <f t="shared" si="4"/>
        <v>0.35565758372209361</v>
      </c>
      <c r="O170" s="1">
        <f>IF(AND((N170-Interface!$C$5)&gt;Interface!$C$6,E170=1),1,0)</f>
        <v>1</v>
      </c>
      <c r="P170" s="16">
        <f t="shared" si="5"/>
        <v>29749.953759156968</v>
      </c>
      <c r="Q170" s="16">
        <f t="shared" si="6"/>
        <v>272354.99427734409</v>
      </c>
      <c r="R170" s="1">
        <f>IF(O170=1,Interface!$C$5*(L170+M170),L170)</f>
        <v>5343686.6942197746</v>
      </c>
      <c r="S170" s="1">
        <f>IF(O170=1,Interface!$C$9*(L170+M170),M170)</f>
        <v>12468602.286512807</v>
      </c>
      <c r="T170" s="3">
        <f t="shared" si="7"/>
        <v>17812288.980732583</v>
      </c>
      <c r="U170" s="15">
        <f t="shared" si="8"/>
        <v>7.6157667042120014E-2</v>
      </c>
    </row>
    <row r="171" spans="1:21">
      <c r="A171" s="8">
        <v>44232</v>
      </c>
      <c r="B171" s="1">
        <v>44</v>
      </c>
      <c r="C171" s="1">
        <v>45.583500000000001</v>
      </c>
      <c r="D171" s="1">
        <v>190.46</v>
      </c>
      <c r="E171" s="1">
        <f t="shared" si="9"/>
        <v>0</v>
      </c>
      <c r="F171" s="3">
        <f>IF(E171=0,F170,F170*(1+Interface!$C$4))</f>
        <v>113045.19778772128</v>
      </c>
      <c r="G171" s="3">
        <f t="shared" si="10"/>
        <v>326303.97315383697</v>
      </c>
      <c r="H171" s="3">
        <f t="shared" si="0"/>
        <v>14357374.818768827</v>
      </c>
      <c r="I171" s="15">
        <f t="shared" si="1"/>
        <v>9.4484011915555846E-2</v>
      </c>
      <c r="J171" s="16">
        <f t="shared" si="11"/>
        <v>29749.953759156968</v>
      </c>
      <c r="K171" s="16">
        <f t="shared" si="12"/>
        <v>269875.03556887014</v>
      </c>
      <c r="L171" s="17">
        <f t="shared" si="2"/>
        <v>5666176.1929690363</v>
      </c>
      <c r="M171" s="17">
        <f t="shared" si="3"/>
        <v>12301848.683853593</v>
      </c>
      <c r="N171" s="15">
        <f t="shared" si="4"/>
        <v>0.31534774867091642</v>
      </c>
      <c r="O171" s="1">
        <f>IF(AND((N171-Interface!$C$5)&gt;Interface!$C$6,E171=1),1,0)</f>
        <v>0</v>
      </c>
      <c r="P171" s="16">
        <f t="shared" si="5"/>
        <v>29749.953759156968</v>
      </c>
      <c r="Q171" s="16">
        <f t="shared" si="6"/>
        <v>269875.03556887014</v>
      </c>
      <c r="R171" s="17">
        <f>IF(O171=1,Interface!$C$5*(L171+M171),L171)</f>
        <v>5666176.1929690363</v>
      </c>
      <c r="S171" s="17">
        <f>IF(O171=1,Interface!$C$9*(L171+M171),M171)</f>
        <v>12301848.683853593</v>
      </c>
      <c r="T171" s="3">
        <f t="shared" si="7"/>
        <v>17968024.876822628</v>
      </c>
      <c r="U171" s="15">
        <f t="shared" si="8"/>
        <v>7.5497578768520673E-2</v>
      </c>
    </row>
    <row r="172" spans="1:21">
      <c r="A172" s="8">
        <v>44260</v>
      </c>
      <c r="B172" s="1">
        <v>44.69</v>
      </c>
      <c r="C172" s="1">
        <v>45.627499999999998</v>
      </c>
      <c r="D172" s="1">
        <v>195.06</v>
      </c>
      <c r="E172" s="1">
        <f t="shared" si="9"/>
        <v>0</v>
      </c>
      <c r="F172" s="3">
        <f>IF(E172=0,F171,F171*(1+Interface!$C$4))</f>
        <v>113045.19778772128</v>
      </c>
      <c r="G172" s="3">
        <f t="shared" si="10"/>
        <v>323774.43191893608</v>
      </c>
      <c r="H172" s="3">
        <f t="shared" si="0"/>
        <v>14469479.362457253</v>
      </c>
      <c r="I172" s="15">
        <f t="shared" si="1"/>
        <v>9.3751982325802424E-2</v>
      </c>
      <c r="J172" s="16">
        <f t="shared" si="11"/>
        <v>29749.953759156968</v>
      </c>
      <c r="K172" s="16">
        <f t="shared" si="12"/>
        <v>267397.46836076712</v>
      </c>
      <c r="L172" s="17">
        <f t="shared" si="2"/>
        <v>5803025.9802611582</v>
      </c>
      <c r="M172" s="17">
        <f t="shared" si="3"/>
        <v>12200677.987630902</v>
      </c>
      <c r="N172" s="15">
        <f t="shared" si="4"/>
        <v>0.32232400569406822</v>
      </c>
      <c r="O172" s="1">
        <f>IF(AND((N172-Interface!$C$5)&gt;Interface!$C$6,E172=1),1,0)</f>
        <v>0</v>
      </c>
      <c r="P172" s="16">
        <f t="shared" si="5"/>
        <v>29749.953759156968</v>
      </c>
      <c r="Q172" s="16">
        <f t="shared" si="6"/>
        <v>267397.46836076712</v>
      </c>
      <c r="R172" s="17">
        <f>IF(O172=1,Interface!$C$5*(L172+M172),L172)</f>
        <v>5803025.9802611582</v>
      </c>
      <c r="S172" s="17">
        <f>IF(O172=1,Interface!$C$9*(L172+M172),M172)</f>
        <v>12200677.987630902</v>
      </c>
      <c r="T172" s="3">
        <f t="shared" si="7"/>
        <v>18003703.967892058</v>
      </c>
      <c r="U172" s="15">
        <f t="shared" si="8"/>
        <v>7.5347960390368743E-2</v>
      </c>
    </row>
    <row r="173" spans="1:21">
      <c r="A173" s="8">
        <v>44291</v>
      </c>
      <c r="B173" s="1">
        <v>44.2</v>
      </c>
      <c r="C173" s="1">
        <v>45.930300000000003</v>
      </c>
      <c r="D173" s="1">
        <v>193.62</v>
      </c>
      <c r="E173" s="1">
        <f t="shared" si="9"/>
        <v>0</v>
      </c>
      <c r="F173" s="3">
        <f>IF(E173=0,F172,F172*(1+Interface!$C$4))</f>
        <v>113045.19778772128</v>
      </c>
      <c r="G173" s="3">
        <f t="shared" si="10"/>
        <v>321216.84825858037</v>
      </c>
      <c r="H173" s="3">
        <f t="shared" si="0"/>
        <v>14197784.693029253</v>
      </c>
      <c r="I173" s="15">
        <f t="shared" si="1"/>
        <v>9.5546058965007591E-2</v>
      </c>
      <c r="J173" s="16">
        <f t="shared" si="11"/>
        <v>29749.953759156968</v>
      </c>
      <c r="K173" s="16">
        <f t="shared" si="12"/>
        <v>264936.23475707369</v>
      </c>
      <c r="L173" s="17">
        <f t="shared" si="2"/>
        <v>5760186.0468479721</v>
      </c>
      <c r="M173" s="17">
        <f t="shared" si="3"/>
        <v>12168600.743262822</v>
      </c>
      <c r="N173" s="15">
        <f t="shared" si="4"/>
        <v>0.32128141821761136</v>
      </c>
      <c r="O173" s="1">
        <f>IF(AND((N173-Interface!$C$5)&gt;Interface!$C$6,E173=1),1,0)</f>
        <v>0</v>
      </c>
      <c r="P173" s="16">
        <f t="shared" si="5"/>
        <v>29749.953759156968</v>
      </c>
      <c r="Q173" s="16">
        <f t="shared" si="6"/>
        <v>264936.23475707369</v>
      </c>
      <c r="R173" s="17">
        <f>IF(O173=1,Interface!$C$5*(L173+M173),L173)</f>
        <v>5760186.0468479721</v>
      </c>
      <c r="S173" s="17">
        <f>IF(O173=1,Interface!$C$9*(L173+M173),M173)</f>
        <v>12168600.743262822</v>
      </c>
      <c r="T173" s="3">
        <f t="shared" si="7"/>
        <v>17928786.790110793</v>
      </c>
      <c r="U173" s="15">
        <f t="shared" si="8"/>
        <v>7.5662809164583317E-2</v>
      </c>
    </row>
    <row r="174" spans="1:21">
      <c r="A174" s="18">
        <v>44321</v>
      </c>
      <c r="B174" s="1">
        <v>44.52</v>
      </c>
      <c r="C174" s="1">
        <v>46.202500000000001</v>
      </c>
      <c r="D174" s="1">
        <v>201.11</v>
      </c>
      <c r="E174" s="1">
        <f t="shared" si="9"/>
        <v>0</v>
      </c>
      <c r="F174" s="3">
        <f>IF(E174=0,F173,F173*(1+Interface!$C$4))</f>
        <v>113045.19778772128</v>
      </c>
      <c r="G174" s="3">
        <f t="shared" si="10"/>
        <v>318677.64794888312</v>
      </c>
      <c r="H174" s="3">
        <f t="shared" si="0"/>
        <v>14187528.886684278</v>
      </c>
      <c r="I174" s="15">
        <f t="shared" si="1"/>
        <v>9.5615126798144517E-2</v>
      </c>
      <c r="J174" s="16">
        <f t="shared" si="11"/>
        <v>29749.953759156968</v>
      </c>
      <c r="K174" s="16">
        <f t="shared" si="12"/>
        <v>262489.50140308373</v>
      </c>
      <c r="L174" s="17">
        <f t="shared" si="2"/>
        <v>5983013.200504058</v>
      </c>
      <c r="M174" s="17">
        <f t="shared" si="3"/>
        <v>12127671.188575976</v>
      </c>
      <c r="N174" s="15">
        <f t="shared" si="4"/>
        <v>0.33035820579544517</v>
      </c>
      <c r="O174" s="1">
        <f>IF(AND((N174-Interface!$C$5)&gt;Interface!$C$6,E174=1),1,0)</f>
        <v>0</v>
      </c>
      <c r="P174" s="16">
        <f t="shared" si="5"/>
        <v>29749.953759156968</v>
      </c>
      <c r="Q174" s="16">
        <f t="shared" si="6"/>
        <v>262489.50140308373</v>
      </c>
      <c r="R174" s="17">
        <f>IF(O174=1,Interface!$C$5*(L174+M174),L174)</f>
        <v>5983013.200504058</v>
      </c>
      <c r="S174" s="17">
        <f>IF(O174=1,Interface!$C$9*(L174+M174),M174)</f>
        <v>12127671.188575976</v>
      </c>
      <c r="T174" s="3">
        <f t="shared" si="7"/>
        <v>18110684.389080033</v>
      </c>
      <c r="U174" s="15">
        <f t="shared" si="8"/>
        <v>7.4902877456723402E-2</v>
      </c>
    </row>
    <row r="175" spans="1:21">
      <c r="A175" s="8">
        <v>44352</v>
      </c>
      <c r="B175" s="1">
        <v>46.1</v>
      </c>
      <c r="C175" s="1">
        <v>46.416400000000003</v>
      </c>
      <c r="D175" s="1">
        <v>212.8</v>
      </c>
      <c r="E175" s="1">
        <f t="shared" si="9"/>
        <v>0</v>
      </c>
      <c r="F175" s="3">
        <f>IF(E175=0,F174,F174*(1+Interface!$C$4))</f>
        <v>113045.19778772128</v>
      </c>
      <c r="G175" s="3">
        <f t="shared" si="10"/>
        <v>316225.47446108004</v>
      </c>
      <c r="H175" s="3">
        <f t="shared" si="0"/>
        <v>14577994.37265579</v>
      </c>
      <c r="I175" s="15">
        <f t="shared" si="1"/>
        <v>9.3054115592001219E-2</v>
      </c>
      <c r="J175" s="16">
        <f t="shared" si="11"/>
        <v>29749.953759156968</v>
      </c>
      <c r="K175" s="16">
        <f t="shared" si="12"/>
        <v>260054.04329371461</v>
      </c>
      <c r="L175" s="17">
        <f t="shared" si="2"/>
        <v>6330790.1599486033</v>
      </c>
      <c r="M175" s="17">
        <f t="shared" si="3"/>
        <v>12070772.495138375</v>
      </c>
      <c r="N175" s="15">
        <f t="shared" si="4"/>
        <v>0.34403546473801788</v>
      </c>
      <c r="O175" s="1">
        <f>IF(AND((N175-Interface!$C$5)&gt;Interface!$C$6,E175=1),1,0)</f>
        <v>0</v>
      </c>
      <c r="P175" s="16">
        <f t="shared" si="5"/>
        <v>29749.953759156968</v>
      </c>
      <c r="Q175" s="16">
        <f t="shared" si="6"/>
        <v>260054.04329371461</v>
      </c>
      <c r="R175" s="17">
        <f>IF(O175=1,Interface!$C$5*(L175+M175),L175)</f>
        <v>6330790.1599486033</v>
      </c>
      <c r="S175" s="17">
        <f>IF(O175=1,Interface!$C$9*(L175+M175),M175)</f>
        <v>12070772.495138375</v>
      </c>
      <c r="T175" s="3">
        <f t="shared" si="7"/>
        <v>18401562.655086979</v>
      </c>
      <c r="U175" s="15">
        <f t="shared" si="8"/>
        <v>7.3718868276529168E-2</v>
      </c>
    </row>
    <row r="176" spans="1:21">
      <c r="A176" s="8">
        <v>44382</v>
      </c>
      <c r="B176" s="1">
        <v>46.42</v>
      </c>
      <c r="C176" s="1">
        <v>46.516199999999998</v>
      </c>
      <c r="D176" s="1">
        <v>216.38</v>
      </c>
      <c r="E176" s="1">
        <f t="shared" si="9"/>
        <v>0</v>
      </c>
      <c r="F176" s="3">
        <f>IF(E176=0,F175,F175*(1+Interface!$C$4))</f>
        <v>113045.19778772128</v>
      </c>
      <c r="G176" s="3">
        <f t="shared" si="10"/>
        <v>313790.20522825536</v>
      </c>
      <c r="H176" s="3">
        <f t="shared" si="0"/>
        <v>14566141.326695614</v>
      </c>
      <c r="I176" s="15">
        <f t="shared" si="1"/>
        <v>9.3129837410440133E-2</v>
      </c>
      <c r="J176" s="16">
        <f t="shared" si="11"/>
        <v>29749.953759156968</v>
      </c>
      <c r="K176" s="16">
        <f t="shared" si="12"/>
        <v>257623.81043316881</v>
      </c>
      <c r="L176" s="17">
        <f t="shared" si="2"/>
        <v>6437294.9944063844</v>
      </c>
      <c r="M176" s="17">
        <f t="shared" si="3"/>
        <v>11983680.690871367</v>
      </c>
      <c r="N176" s="15">
        <f t="shared" si="4"/>
        <v>0.34945461654081339</v>
      </c>
      <c r="O176" s="1">
        <f>IF(AND((N176-Interface!$C$5)&gt;Interface!$C$6,E176=1),1,0)</f>
        <v>0</v>
      </c>
      <c r="P176" s="16">
        <f t="shared" si="5"/>
        <v>29749.953759156968</v>
      </c>
      <c r="Q176" s="16">
        <f t="shared" si="6"/>
        <v>257623.81043316884</v>
      </c>
      <c r="R176" s="17">
        <f>IF(O176=1,Interface!$C$5*(L176+M176),L176)</f>
        <v>6437294.9944063844</v>
      </c>
      <c r="S176" s="17">
        <f>IF(O176=1,Interface!$C$9*(L176+M176),M176)</f>
        <v>11983680.690871367</v>
      </c>
      <c r="T176" s="3">
        <f t="shared" si="7"/>
        <v>18420975.685277753</v>
      </c>
      <c r="U176" s="15">
        <f t="shared" si="8"/>
        <v>7.36411793071753E-2</v>
      </c>
    </row>
    <row r="177" spans="1:21">
      <c r="A177" s="8">
        <v>44413</v>
      </c>
      <c r="B177" s="1">
        <v>47.23</v>
      </c>
      <c r="C177" s="1">
        <v>46.7316</v>
      </c>
      <c r="D177" s="1">
        <v>224.97</v>
      </c>
      <c r="E177" s="1">
        <f t="shared" si="9"/>
        <v>0</v>
      </c>
      <c r="F177" s="3">
        <f>IF(E177=0,F176,F176*(1+Interface!$C$4))</f>
        <v>113045.19778772128</v>
      </c>
      <c r="G177" s="3">
        <f t="shared" si="10"/>
        <v>311396.70114636415</v>
      </c>
      <c r="H177" s="3">
        <f t="shared" si="0"/>
        <v>14707266.195142778</v>
      </c>
      <c r="I177" s="15">
        <f t="shared" si="1"/>
        <v>9.2236201851073243E-2</v>
      </c>
      <c r="J177" s="16">
        <f t="shared" si="11"/>
        <v>29749.953759156968</v>
      </c>
      <c r="K177" s="16">
        <f t="shared" si="12"/>
        <v>255204.77924682552</v>
      </c>
      <c r="L177" s="17">
        <f t="shared" si="2"/>
        <v>6692847.0971975429</v>
      </c>
      <c r="M177" s="17">
        <f t="shared" si="3"/>
        <v>11926127.661850952</v>
      </c>
      <c r="N177" s="15">
        <f t="shared" si="4"/>
        <v>0.35946378271687257</v>
      </c>
      <c r="O177" s="1">
        <f>IF(AND((N177-Interface!$C$5)&gt;Interface!$C$6,E177=1),1,0)</f>
        <v>0</v>
      </c>
      <c r="P177" s="16">
        <f t="shared" si="5"/>
        <v>29749.953759156968</v>
      </c>
      <c r="Q177" s="16">
        <f t="shared" si="6"/>
        <v>255204.77924682552</v>
      </c>
      <c r="R177" s="17">
        <f>IF(O177=1,Interface!$C$5*(L177+M177),L177)</f>
        <v>6692847.0971975429</v>
      </c>
      <c r="S177" s="17">
        <f>IF(O177=1,Interface!$C$9*(L177+M177),M177)</f>
        <v>11926127.661850952</v>
      </c>
      <c r="T177" s="3">
        <f t="shared" si="7"/>
        <v>18618974.759048495</v>
      </c>
      <c r="U177" s="15">
        <f t="shared" si="8"/>
        <v>7.2858059641194767E-2</v>
      </c>
    </row>
    <row r="178" spans="1:21">
      <c r="A178" s="8">
        <v>44444</v>
      </c>
      <c r="B178" s="1">
        <v>47.96</v>
      </c>
      <c r="C178" s="1">
        <v>47.059600000000003</v>
      </c>
      <c r="D178" s="1">
        <v>231.99</v>
      </c>
      <c r="E178" s="1">
        <f t="shared" si="9"/>
        <v>0</v>
      </c>
      <c r="F178" s="3">
        <f>IF(E178=0,F177,F177*(1+Interface!$C$4))</f>
        <v>113045.19778772128</v>
      </c>
      <c r="G178" s="3">
        <f t="shared" si="10"/>
        <v>309039.62863202469</v>
      </c>
      <c r="H178" s="3">
        <f t="shared" si="0"/>
        <v>14821540.589191904</v>
      </c>
      <c r="I178" s="15">
        <f t="shared" si="1"/>
        <v>9.152505876763356E-2</v>
      </c>
      <c r="J178" s="16">
        <f t="shared" si="11"/>
        <v>29749.953759156968</v>
      </c>
      <c r="K178" s="16">
        <f t="shared" si="12"/>
        <v>252802.60842965494</v>
      </c>
      <c r="L178" s="17">
        <f t="shared" si="2"/>
        <v>6901691.7725868253</v>
      </c>
      <c r="M178" s="17">
        <f t="shared" si="3"/>
        <v>11896789.63165619</v>
      </c>
      <c r="N178" s="15">
        <f t="shared" si="4"/>
        <v>0.36714092081017996</v>
      </c>
      <c r="O178" s="1">
        <f>IF(AND((N178-Interface!$C$5)&gt;Interface!$C$6,E178=1),1,0)</f>
        <v>0</v>
      </c>
      <c r="P178" s="16">
        <f t="shared" si="5"/>
        <v>29749.953759156968</v>
      </c>
      <c r="Q178" s="16">
        <f t="shared" si="6"/>
        <v>252802.60842965494</v>
      </c>
      <c r="R178" s="17">
        <f>IF(O178=1,Interface!$C$5*(L178+M178),L178)</f>
        <v>6901691.7725868253</v>
      </c>
      <c r="S178" s="17">
        <f>IF(O178=1,Interface!$C$9*(L178+M178),M178)</f>
        <v>11896789.63165619</v>
      </c>
      <c r="T178" s="3">
        <f t="shared" si="7"/>
        <v>18798481.404243015</v>
      </c>
      <c r="U178" s="15">
        <f t="shared" si="8"/>
        <v>7.2162338237942422E-2</v>
      </c>
    </row>
    <row r="179" spans="1:21">
      <c r="A179" s="8">
        <v>44474</v>
      </c>
      <c r="B179" s="1">
        <v>48.85</v>
      </c>
      <c r="C179" s="1">
        <v>47.183999999999997</v>
      </c>
      <c r="D179" s="1">
        <v>249.98</v>
      </c>
      <c r="E179" s="1">
        <f t="shared" si="9"/>
        <v>0</v>
      </c>
      <c r="F179" s="3">
        <f>IF(E179=0,F178,F178*(1+Interface!$C$4))</f>
        <v>113045.19778772128</v>
      </c>
      <c r="G179" s="3">
        <f t="shared" si="10"/>
        <v>306725.49971108872</v>
      </c>
      <c r="H179" s="3">
        <f t="shared" si="0"/>
        <v>14983540.660886684</v>
      </c>
      <c r="I179" s="15">
        <f t="shared" si="1"/>
        <v>9.0535501865310036E-2</v>
      </c>
      <c r="J179" s="16">
        <f t="shared" si="11"/>
        <v>29749.953759156968</v>
      </c>
      <c r="K179" s="16">
        <f t="shared" si="12"/>
        <v>250406.77090448281</v>
      </c>
      <c r="L179" s="17">
        <f t="shared" si="2"/>
        <v>7436893.4407140585</v>
      </c>
      <c r="M179" s="17">
        <f t="shared" si="3"/>
        <v>11815193.078357115</v>
      </c>
      <c r="N179" s="15">
        <f t="shared" si="4"/>
        <v>0.38629025655723342</v>
      </c>
      <c r="O179" s="1">
        <f>IF(AND((N179-Interface!$C$5)&gt;Interface!$C$6,E179=1),1,0)</f>
        <v>0</v>
      </c>
      <c r="P179" s="16">
        <f t="shared" si="5"/>
        <v>29749.953759156968</v>
      </c>
      <c r="Q179" s="16">
        <f t="shared" si="6"/>
        <v>250406.77090448278</v>
      </c>
      <c r="R179" s="17">
        <f>IF(O179=1,Interface!$C$5*(L179+M179),L179)</f>
        <v>7436893.4407140585</v>
      </c>
      <c r="S179" s="17">
        <f>IF(O179=1,Interface!$C$9*(L179+M179),M179)</f>
        <v>11815193.078357115</v>
      </c>
      <c r="T179" s="3">
        <f t="shared" si="7"/>
        <v>19252086.519071173</v>
      </c>
      <c r="U179" s="15">
        <f t="shared" si="8"/>
        <v>7.0462096256884182E-2</v>
      </c>
    </row>
    <row r="180" spans="1:21">
      <c r="A180" s="8">
        <v>44505</v>
      </c>
      <c r="B180" s="1">
        <v>49.42</v>
      </c>
      <c r="C180" s="1">
        <v>47.2958</v>
      </c>
      <c r="D180" s="1">
        <v>247.59</v>
      </c>
      <c r="E180" s="1">
        <f t="shared" si="9"/>
        <v>0</v>
      </c>
      <c r="F180" s="3">
        <f>IF(E180=0,F179,F179*(1+Interface!$C$4))</f>
        <v>113045.19778772128</v>
      </c>
      <c r="G180" s="3">
        <f t="shared" si="10"/>
        <v>304438.06147175806</v>
      </c>
      <c r="H180" s="3">
        <f t="shared" si="0"/>
        <v>15045328.997934284</v>
      </c>
      <c r="I180" s="15">
        <f t="shared" si="1"/>
        <v>9.0163689583584908E-2</v>
      </c>
      <c r="J180" s="16">
        <f t="shared" si="11"/>
        <v>29749.953759156968</v>
      </c>
      <c r="K180" s="16">
        <f t="shared" si="12"/>
        <v>248016.59677088694</v>
      </c>
      <c r="L180" s="17">
        <f t="shared" si="2"/>
        <v>7365791.0512296734</v>
      </c>
      <c r="M180" s="17">
        <f t="shared" si="3"/>
        <v>11730143.357556514</v>
      </c>
      <c r="N180" s="15">
        <f t="shared" si="4"/>
        <v>0.38572561538756728</v>
      </c>
      <c r="O180" s="1">
        <f>IF(AND((N180-Interface!$C$5)&gt;Interface!$C$6,E180=1),1,0)</f>
        <v>0</v>
      </c>
      <c r="P180" s="16">
        <f t="shared" si="5"/>
        <v>29749.953759156968</v>
      </c>
      <c r="Q180" s="16">
        <f t="shared" si="6"/>
        <v>248016.59677088694</v>
      </c>
      <c r="R180" s="17">
        <f>IF(O180=1,Interface!$C$5*(L180+M180),L180)</f>
        <v>7365791.0512296734</v>
      </c>
      <c r="S180" s="17">
        <f>IF(O180=1,Interface!$C$9*(L180+M180),M180)</f>
        <v>11730143.357556514</v>
      </c>
      <c r="T180" s="3">
        <f t="shared" si="7"/>
        <v>19095934.408786189</v>
      </c>
      <c r="U180" s="15">
        <f t="shared" si="8"/>
        <v>7.103828199307699E-2</v>
      </c>
    </row>
    <row r="181" spans="1:21">
      <c r="A181" s="8">
        <v>44535</v>
      </c>
      <c r="B181" s="1">
        <v>48.73</v>
      </c>
      <c r="C181" s="1">
        <v>47.465499999999999</v>
      </c>
      <c r="D181" s="1">
        <v>238.58</v>
      </c>
      <c r="E181" s="1">
        <f t="shared" si="9"/>
        <v>0</v>
      </c>
      <c r="F181" s="3">
        <f>IF(E181=0,F180,F180*(1+Interface!$C$4))</f>
        <v>113045.19778772128</v>
      </c>
      <c r="G181" s="3">
        <f t="shared" si="10"/>
        <v>302118.23389556841</v>
      </c>
      <c r="H181" s="3">
        <f t="shared" si="0"/>
        <v>14722221.537731048</v>
      </c>
      <c r="I181" s="15">
        <f t="shared" si="1"/>
        <v>9.214250512234326E-2</v>
      </c>
      <c r="J181" s="16">
        <f t="shared" si="11"/>
        <v>29749.953759156968</v>
      </c>
      <c r="K181" s="16">
        <f t="shared" si="12"/>
        <v>245634.96805555219</v>
      </c>
      <c r="L181" s="17">
        <f t="shared" si="2"/>
        <v>7097743.9678596696</v>
      </c>
      <c r="M181" s="17">
        <f t="shared" si="3"/>
        <v>11659186.576240811</v>
      </c>
      <c r="N181" s="15">
        <f t="shared" si="4"/>
        <v>0.37840647493851737</v>
      </c>
      <c r="O181" s="1">
        <f>IF(AND((N181-Interface!$C$5)&gt;Interface!$C$6,E181=1),1,0)</f>
        <v>0</v>
      </c>
      <c r="P181" s="16">
        <f t="shared" si="5"/>
        <v>29749.953759156968</v>
      </c>
      <c r="Q181" s="16">
        <f t="shared" si="6"/>
        <v>245634.96805555216</v>
      </c>
      <c r="R181" s="17">
        <f>IF(O181=1,Interface!$C$5*(L181+M181),L181)</f>
        <v>7097743.9678596696</v>
      </c>
      <c r="S181" s="17">
        <f>IF(O181=1,Interface!$C$9*(L181+M181),M181)</f>
        <v>11659186.576240811</v>
      </c>
      <c r="T181" s="3">
        <f t="shared" si="7"/>
        <v>18756930.544100482</v>
      </c>
      <c r="U181" s="15">
        <f t="shared" si="8"/>
        <v>7.2322194202468881E-2</v>
      </c>
    </row>
    <row r="182" spans="1:21">
      <c r="A182" s="8">
        <v>44566</v>
      </c>
      <c r="B182" s="1">
        <v>49.44</v>
      </c>
      <c r="C182" s="1">
        <v>47.4392</v>
      </c>
      <c r="D182" s="1">
        <v>247.38</v>
      </c>
      <c r="E182" s="1">
        <f t="shared" si="9"/>
        <v>1</v>
      </c>
      <c r="F182" s="3">
        <f>IF(E182=0,F181,F181*(1+Interface!$C$4))</f>
        <v>119827.90965498456</v>
      </c>
      <c r="G182" s="3">
        <f t="shared" si="10"/>
        <v>299694.53022131708</v>
      </c>
      <c r="H182" s="3">
        <f t="shared" si="0"/>
        <v>14816897.574141916</v>
      </c>
      <c r="I182" s="15">
        <f t="shared" si="1"/>
        <v>9.7046963351441612E-2</v>
      </c>
      <c r="J182" s="16">
        <f t="shared" si="11"/>
        <v>29749.953759156968</v>
      </c>
      <c r="K182" s="16">
        <f t="shared" si="12"/>
        <v>243109.04203540459</v>
      </c>
      <c r="L182" s="17">
        <f t="shared" si="2"/>
        <v>7359543.5609402508</v>
      </c>
      <c r="M182" s="17">
        <f t="shared" si="3"/>
        <v>11532898.466925966</v>
      </c>
      <c r="N182" s="15">
        <f t="shared" si="4"/>
        <v>0.38954961725355447</v>
      </c>
      <c r="O182" s="1">
        <f>IF(AND((N182-Interface!$C$5)&gt;Interface!$C$6,E182=1),1,0)</f>
        <v>1</v>
      </c>
      <c r="P182" s="16">
        <f t="shared" si="5"/>
        <v>22911.038112862254</v>
      </c>
      <c r="Q182" s="16">
        <f t="shared" si="6"/>
        <v>278771.76300414739</v>
      </c>
      <c r="R182" s="1">
        <f>IF(O182=1,Interface!$C$5*(L182+M182),L182)</f>
        <v>5667732.608359864</v>
      </c>
      <c r="S182" s="1">
        <f>IF(O182=1,Interface!$C$9*(L182+M182),M182)</f>
        <v>13224709.419506349</v>
      </c>
      <c r="T182" s="3">
        <f t="shared" si="7"/>
        <v>18892442.027866215</v>
      </c>
      <c r="U182" s="15">
        <f t="shared" si="8"/>
        <v>7.6111648972582324E-2</v>
      </c>
    </row>
    <row r="183" spans="1:21">
      <c r="A183" s="8">
        <v>44597</v>
      </c>
      <c r="B183" s="1">
        <v>49.53</v>
      </c>
      <c r="C183" s="1">
        <v>47.322099999999999</v>
      </c>
      <c r="D183" s="1">
        <v>255.91</v>
      </c>
      <c r="E183" s="1">
        <f t="shared" si="9"/>
        <v>0</v>
      </c>
      <c r="F183" s="3">
        <f>IF(E183=0,F182,F182*(1+Interface!$C$4))</f>
        <v>119827.90965498456</v>
      </c>
      <c r="G183" s="3">
        <f t="shared" si="10"/>
        <v>297275.23061188875</v>
      </c>
      <c r="H183" s="3">
        <f t="shared" si="0"/>
        <v>14724042.172206851</v>
      </c>
      <c r="I183" s="15">
        <f t="shared" si="1"/>
        <v>9.7658978359493248E-2</v>
      </c>
      <c r="J183" s="16">
        <f t="shared" si="11"/>
        <v>22911.038112862254</v>
      </c>
      <c r="K183" s="16">
        <f t="shared" si="12"/>
        <v>276239.5865019426</v>
      </c>
      <c r="L183" s="17">
        <f t="shared" si="2"/>
        <v>5863163.7634625789</v>
      </c>
      <c r="M183" s="17">
        <f t="shared" si="3"/>
        <v>13072237.336403577</v>
      </c>
      <c r="N183" s="15">
        <f t="shared" si="4"/>
        <v>0.30964032568098188</v>
      </c>
      <c r="O183" s="1">
        <f>IF(AND((N183-Interface!$C$5)&gt;Interface!$C$6,E183=1),1,0)</f>
        <v>0</v>
      </c>
      <c r="P183" s="16">
        <f t="shared" si="5"/>
        <v>22911.038112862254</v>
      </c>
      <c r="Q183" s="16">
        <f t="shared" si="6"/>
        <v>276239.5865019426</v>
      </c>
      <c r="R183" s="17">
        <f>IF(O183=1,Interface!$C$5*(L183+M183),L183)</f>
        <v>5863163.7634625789</v>
      </c>
      <c r="S183" s="17">
        <f>IF(O183=1,Interface!$C$9*(L183+M183),M183)</f>
        <v>13072237.336403577</v>
      </c>
      <c r="T183" s="3">
        <f t="shared" si="7"/>
        <v>18935401.099866156</v>
      </c>
      <c r="U183" s="15">
        <f t="shared" si="8"/>
        <v>7.5938973158058892E-2</v>
      </c>
    </row>
    <row r="184" spans="1:21">
      <c r="A184" s="8">
        <v>44625</v>
      </c>
      <c r="B184" s="1">
        <v>48.16</v>
      </c>
      <c r="C184" s="1">
        <v>47.564599999999999</v>
      </c>
      <c r="D184" s="1">
        <v>240.63</v>
      </c>
      <c r="E184" s="1">
        <f t="shared" si="9"/>
        <v>0</v>
      </c>
      <c r="F184" s="3">
        <f>IF(E184=0,F183,F183*(1+Interface!$C$4))</f>
        <v>119827.90965498456</v>
      </c>
      <c r="G184" s="3">
        <f t="shared" si="10"/>
        <v>294787.10956423543</v>
      </c>
      <c r="H184" s="3">
        <f t="shared" si="0"/>
        <v>14196947.196613578</v>
      </c>
      <c r="I184" s="15">
        <f t="shared" si="1"/>
        <v>0.10128479707262754</v>
      </c>
      <c r="J184" s="16">
        <f t="shared" si="11"/>
        <v>22911.038112862254</v>
      </c>
      <c r="K184" s="16">
        <f t="shared" si="12"/>
        <v>273720.31986972067</v>
      </c>
      <c r="L184" s="17">
        <f t="shared" si="2"/>
        <v>5513083.1010980438</v>
      </c>
      <c r="M184" s="17">
        <f t="shared" si="3"/>
        <v>13019397.526475316</v>
      </c>
      <c r="N184" s="15">
        <f t="shared" si="4"/>
        <v>0.29748219959801064</v>
      </c>
      <c r="O184" s="1">
        <f>IF(AND((N184-Interface!$C$5)&gt;Interface!$C$6,E184=1),1,0)</f>
        <v>0</v>
      </c>
      <c r="P184" s="16">
        <f t="shared" si="5"/>
        <v>22911.038112862254</v>
      </c>
      <c r="Q184" s="16">
        <f t="shared" si="6"/>
        <v>273720.31986972067</v>
      </c>
      <c r="R184" s="17">
        <f>IF(O184=1,Interface!$C$5*(L184+M184),L184)</f>
        <v>5513083.1010980438</v>
      </c>
      <c r="S184" s="17">
        <f>IF(O184=1,Interface!$C$9*(L184+M184),M184)</f>
        <v>13019397.526475316</v>
      </c>
      <c r="T184" s="3">
        <f t="shared" si="7"/>
        <v>18532480.62757336</v>
      </c>
      <c r="U184" s="15">
        <f t="shared" si="8"/>
        <v>7.7589986184601653E-2</v>
      </c>
    </row>
    <row r="185" spans="1:21">
      <c r="A185" s="8">
        <v>44656</v>
      </c>
      <c r="B185" s="1">
        <v>50.07</v>
      </c>
      <c r="C185" s="1">
        <v>47.790799999999997</v>
      </c>
      <c r="D185" s="1">
        <v>261.92</v>
      </c>
      <c r="E185" s="1">
        <f t="shared" si="9"/>
        <v>0</v>
      </c>
      <c r="F185" s="3">
        <f>IF(E185=0,F184,F184*(1+Interface!$C$4))</f>
        <v>119827.90965498456</v>
      </c>
      <c r="G185" s="3">
        <f t="shared" si="10"/>
        <v>292393.90186191897</v>
      </c>
      <c r="H185" s="3">
        <f t="shared" si="0"/>
        <v>14640162.666226283</v>
      </c>
      <c r="I185" s="15">
        <f t="shared" si="1"/>
        <v>9.8218506764068875E-2</v>
      </c>
      <c r="J185" s="16">
        <f t="shared" si="11"/>
        <v>22911.038112862254</v>
      </c>
      <c r="K185" s="16">
        <f t="shared" si="12"/>
        <v>271212.97725032561</v>
      </c>
      <c r="L185" s="17">
        <f t="shared" si="2"/>
        <v>6000859.1025208822</v>
      </c>
      <c r="M185" s="17">
        <f t="shared" si="3"/>
        <v>12961485.15317486</v>
      </c>
      <c r="N185" s="15">
        <f t="shared" si="4"/>
        <v>0.31646187948087678</v>
      </c>
      <c r="O185" s="1">
        <f>IF(AND((N185-Interface!$C$5)&gt;Interface!$C$6,E185=1),1,0)</f>
        <v>0</v>
      </c>
      <c r="P185" s="16">
        <f t="shared" si="5"/>
        <v>22911.038112862254</v>
      </c>
      <c r="Q185" s="16">
        <f t="shared" si="6"/>
        <v>271212.97725032561</v>
      </c>
      <c r="R185" s="17">
        <f>IF(O185=1,Interface!$C$5*(L185+M185),L185)</f>
        <v>6000859.1025208822</v>
      </c>
      <c r="S185" s="17">
        <f>IF(O185=1,Interface!$C$9*(L185+M185),M185)</f>
        <v>12961485.15317486</v>
      </c>
      <c r="T185" s="3">
        <f t="shared" si="7"/>
        <v>18962344.255695742</v>
      </c>
      <c r="U185" s="15">
        <f t="shared" si="8"/>
        <v>7.5831073229666771E-2</v>
      </c>
    </row>
    <row r="186" spans="1:21">
      <c r="A186" s="18">
        <v>44686</v>
      </c>
      <c r="B186" s="1">
        <v>49.18</v>
      </c>
      <c r="C186" s="1">
        <v>47.553899999999999</v>
      </c>
      <c r="D186" s="1">
        <v>250.48</v>
      </c>
      <c r="E186" s="1">
        <f t="shared" si="9"/>
        <v>0</v>
      </c>
      <c r="F186" s="3">
        <f>IF(E186=0,F185,F185*(1+Interface!$C$4))</f>
        <v>119827.90965498456</v>
      </c>
      <c r="G186" s="3">
        <f t="shared" si="10"/>
        <v>289957.38478882046</v>
      </c>
      <c r="H186" s="3">
        <f t="shared" si="0"/>
        <v>14260104.18391419</v>
      </c>
      <c r="I186" s="15">
        <f t="shared" si="1"/>
        <v>0.10083621390942199</v>
      </c>
      <c r="J186" s="16">
        <f t="shared" si="11"/>
        <v>22911.038112862254</v>
      </c>
      <c r="K186" s="16">
        <f t="shared" si="12"/>
        <v>268693.14376337745</v>
      </c>
      <c r="L186" s="17">
        <f t="shared" si="2"/>
        <v>5738756.8265097374</v>
      </c>
      <c r="M186" s="17">
        <f t="shared" si="3"/>
        <v>12777406.889209274</v>
      </c>
      <c r="N186" s="15">
        <f t="shared" si="4"/>
        <v>0.30993227941908447</v>
      </c>
      <c r="O186" s="1">
        <f>IF(AND((N186-Interface!$C$5)&gt;Interface!$C$6,E186=1),1,0)</f>
        <v>0</v>
      </c>
      <c r="P186" s="16">
        <f t="shared" si="5"/>
        <v>22911.038112862254</v>
      </c>
      <c r="Q186" s="16">
        <f t="shared" si="6"/>
        <v>268693.14376337745</v>
      </c>
      <c r="R186" s="17">
        <f>IF(O186=1,Interface!$C$5*(L186+M186),L186)</f>
        <v>5738756.8265097374</v>
      </c>
      <c r="S186" s="17">
        <f>IF(O186=1,Interface!$C$9*(L186+M186),M186)</f>
        <v>12777406.889209274</v>
      </c>
      <c r="T186" s="3">
        <f t="shared" si="7"/>
        <v>18516163.715719011</v>
      </c>
      <c r="U186" s="15">
        <f t="shared" si="8"/>
        <v>7.7658360443157146E-2</v>
      </c>
    </row>
    <row r="187" spans="1:21">
      <c r="A187" s="8">
        <v>44717</v>
      </c>
      <c r="B187" s="1">
        <v>49.28</v>
      </c>
      <c r="C187" s="1">
        <v>47.691600000000001</v>
      </c>
      <c r="D187" s="1">
        <v>247.83</v>
      </c>
      <c r="E187" s="1">
        <f t="shared" si="9"/>
        <v>0</v>
      </c>
      <c r="F187" s="3">
        <f>IF(E187=0,F186,F186*(1+Interface!$C$4))</f>
        <v>119827.90965498456</v>
      </c>
      <c r="G187" s="3">
        <f t="shared" si="10"/>
        <v>287525.81194679561</v>
      </c>
      <c r="H187" s="3">
        <f t="shared" si="0"/>
        <v>14169272.012738088</v>
      </c>
      <c r="I187" s="15">
        <f t="shared" si="1"/>
        <v>0.10148262483542698</v>
      </c>
      <c r="J187" s="16">
        <f t="shared" si="11"/>
        <v>22911.038112862254</v>
      </c>
      <c r="K187" s="16">
        <f t="shared" si="12"/>
        <v>266180.58579394501</v>
      </c>
      <c r="L187" s="17">
        <f t="shared" si="2"/>
        <v>5678042.5755106527</v>
      </c>
      <c r="M187" s="17">
        <f t="shared" si="3"/>
        <v>12694578.025450507</v>
      </c>
      <c r="N187" s="15">
        <f t="shared" si="4"/>
        <v>0.30904913886991209</v>
      </c>
      <c r="O187" s="1">
        <f>IF(AND((N187-Interface!$C$5)&gt;Interface!$C$6,E187=1),1,0)</f>
        <v>0</v>
      </c>
      <c r="P187" s="16">
        <f t="shared" si="5"/>
        <v>22911.038112862254</v>
      </c>
      <c r="Q187" s="16">
        <f t="shared" si="6"/>
        <v>266180.58579394501</v>
      </c>
      <c r="R187" s="17">
        <f>IF(O187=1,Interface!$C$5*(L187+M187),L187)</f>
        <v>5678042.5755106527</v>
      </c>
      <c r="S187" s="17">
        <f>IF(O187=1,Interface!$C$9*(L187+M187),M187)</f>
        <v>12694578.025450507</v>
      </c>
      <c r="T187" s="3">
        <f t="shared" si="7"/>
        <v>18372620.60096116</v>
      </c>
      <c r="U187" s="15">
        <f t="shared" si="8"/>
        <v>7.8265096041039969E-2</v>
      </c>
    </row>
    <row r="188" spans="1:21">
      <c r="A188" s="8">
        <v>44747</v>
      </c>
      <c r="B188" s="1">
        <v>48.96</v>
      </c>
      <c r="C188" s="1">
        <v>47.928699999999999</v>
      </c>
      <c r="D188" s="1">
        <v>237.76</v>
      </c>
      <c r="E188" s="1">
        <f t="shared" si="9"/>
        <v>0</v>
      </c>
      <c r="F188" s="3">
        <f>IF(E188=0,F187,F187*(1+Interface!$C$4))</f>
        <v>119827.90965498456</v>
      </c>
      <c r="G188" s="3">
        <f t="shared" si="10"/>
        <v>285078.34647181636</v>
      </c>
      <c r="H188" s="3">
        <f t="shared" si="0"/>
        <v>13957435.84326013</v>
      </c>
      <c r="I188" s="15">
        <f t="shared" si="1"/>
        <v>0.103022856920684</v>
      </c>
      <c r="J188" s="16">
        <f t="shared" si="11"/>
        <v>22911.038112862254</v>
      </c>
      <c r="K188" s="16">
        <f t="shared" si="12"/>
        <v>263680.45727689815</v>
      </c>
      <c r="L188" s="17">
        <f t="shared" si="2"/>
        <v>5447328.4217141289</v>
      </c>
      <c r="M188" s="17">
        <f t="shared" si="3"/>
        <v>12637861.532687267</v>
      </c>
      <c r="N188" s="15">
        <f t="shared" si="4"/>
        <v>0.30120382674711205</v>
      </c>
      <c r="O188" s="1">
        <f>IF(AND((N188-Interface!$C$5)&gt;Interface!$C$6,E188=1),1,0)</f>
        <v>0</v>
      </c>
      <c r="P188" s="16">
        <f t="shared" si="5"/>
        <v>22911.038112862254</v>
      </c>
      <c r="Q188" s="16">
        <f t="shared" si="6"/>
        <v>263680.45727689815</v>
      </c>
      <c r="R188" s="17">
        <f>IF(O188=1,Interface!$C$5*(L188+M188),L188)</f>
        <v>5447328.4217141289</v>
      </c>
      <c r="S188" s="17">
        <f>IF(O188=1,Interface!$C$9*(L188+M188),M188)</f>
        <v>12637861.532687267</v>
      </c>
      <c r="T188" s="3">
        <f t="shared" si="7"/>
        <v>18085189.954401396</v>
      </c>
      <c r="U188" s="15">
        <f t="shared" si="8"/>
        <v>7.950897499475057E-2</v>
      </c>
    </row>
    <row r="189" spans="1:21">
      <c r="A189" s="8">
        <v>44778</v>
      </c>
      <c r="B189" s="1">
        <v>51</v>
      </c>
      <c r="C189" s="1">
        <v>48.324100000000001</v>
      </c>
      <c r="D189" s="1">
        <v>257.64</v>
      </c>
      <c r="E189" s="1">
        <f t="shared" si="9"/>
        <v>0</v>
      </c>
      <c r="F189" s="3">
        <f>IF(E189=0,F188,F188*(1+Interface!$C$4))</f>
        <v>119827.90965498456</v>
      </c>
      <c r="G189" s="3">
        <f t="shared" si="10"/>
        <v>282728.77961583628</v>
      </c>
      <c r="H189" s="3">
        <f t="shared" si="0"/>
        <v>14419167.760407651</v>
      </c>
      <c r="I189" s="15">
        <f t="shared" si="1"/>
        <v>9.9723849514263663E-2</v>
      </c>
      <c r="J189" s="16">
        <f t="shared" si="11"/>
        <v>22911.038112862254</v>
      </c>
      <c r="K189" s="16">
        <f t="shared" si="12"/>
        <v>261200.78544327922</v>
      </c>
      <c r="L189" s="17">
        <f t="shared" si="2"/>
        <v>5902799.8593978304</v>
      </c>
      <c r="M189" s="17">
        <f t="shared" si="3"/>
        <v>12622292.875839571</v>
      </c>
      <c r="N189" s="15">
        <f t="shared" si="4"/>
        <v>0.31863807343700107</v>
      </c>
      <c r="O189" s="1">
        <f>IF(AND((N189-Interface!$C$5)&gt;Interface!$C$6,E189=1),1,0)</f>
        <v>0</v>
      </c>
      <c r="P189" s="16">
        <f t="shared" si="5"/>
        <v>22911.038112862254</v>
      </c>
      <c r="Q189" s="16">
        <f t="shared" si="6"/>
        <v>261200.78544327922</v>
      </c>
      <c r="R189" s="17">
        <f>IF(O189=1,Interface!$C$5*(L189+M189),L189)</f>
        <v>5902799.8593978304</v>
      </c>
      <c r="S189" s="17">
        <f>IF(O189=1,Interface!$C$9*(L189+M189),M189)</f>
        <v>12622292.875839571</v>
      </c>
      <c r="T189" s="3">
        <f t="shared" si="7"/>
        <v>18525092.735237401</v>
      </c>
      <c r="U189" s="15">
        <f t="shared" si="8"/>
        <v>7.7620929428582827E-2</v>
      </c>
    </row>
    <row r="190" spans="1:21">
      <c r="A190" s="8">
        <v>44809</v>
      </c>
      <c r="B190" s="1">
        <v>51.81</v>
      </c>
      <c r="C190" s="1">
        <v>48.768999999999998</v>
      </c>
      <c r="D190" s="1">
        <v>261.70999999999998</v>
      </c>
      <c r="E190" s="1">
        <f t="shared" si="9"/>
        <v>0</v>
      </c>
      <c r="F190" s="3">
        <f>IF(E190=0,F189,F189*(1+Interface!$C$4))</f>
        <v>119827.90965498456</v>
      </c>
      <c r="G190" s="3">
        <f t="shared" si="10"/>
        <v>280415.94599964278</v>
      </c>
      <c r="H190" s="3">
        <f t="shared" si="0"/>
        <v>14528350.162241492</v>
      </c>
      <c r="I190" s="15">
        <f t="shared" si="1"/>
        <v>9.8974412084101668E-2</v>
      </c>
      <c r="J190" s="16">
        <f t="shared" si="11"/>
        <v>22911.038112862254</v>
      </c>
      <c r="K190" s="16">
        <f t="shared" si="12"/>
        <v>258743.73465989257</v>
      </c>
      <c r="L190" s="17">
        <f t="shared" si="2"/>
        <v>5996047.7845171802</v>
      </c>
      <c r="M190" s="17">
        <f t="shared" si="3"/>
        <v>12618673.1956283</v>
      </c>
      <c r="N190" s="15">
        <f t="shared" si="4"/>
        <v>0.32211322377126056</v>
      </c>
      <c r="O190" s="1">
        <f>IF(AND((N190-Interface!$C$5)&gt;Interface!$C$6,E190=1),1,0)</f>
        <v>0</v>
      </c>
      <c r="P190" s="16">
        <f t="shared" si="5"/>
        <v>22911.038112862254</v>
      </c>
      <c r="Q190" s="16">
        <f t="shared" si="6"/>
        <v>258743.73465989257</v>
      </c>
      <c r="R190" s="17">
        <f>IF(O190=1,Interface!$C$5*(L190+M190),L190)</f>
        <v>5996047.7845171802</v>
      </c>
      <c r="S190" s="17">
        <f>IF(O190=1,Interface!$C$9*(L190+M190),M190)</f>
        <v>12618673.1956283</v>
      </c>
      <c r="T190" s="3">
        <f t="shared" si="7"/>
        <v>18614720.98014548</v>
      </c>
      <c r="U190" s="15">
        <f t="shared" si="8"/>
        <v>7.7247191477837387E-2</v>
      </c>
    </row>
    <row r="191" spans="1:21">
      <c r="A191" s="8">
        <v>44839</v>
      </c>
      <c r="B191" s="1">
        <v>51.64</v>
      </c>
      <c r="C191" s="1">
        <v>48.936900000000001</v>
      </c>
      <c r="D191" s="1">
        <v>260.82</v>
      </c>
      <c r="E191" s="1">
        <f t="shared" si="9"/>
        <v>0</v>
      </c>
      <c r="F191" s="3">
        <f>IF(E191=0,F190,F190*(1+Interface!$C$4))</f>
        <v>119827.90965498456</v>
      </c>
      <c r="G191" s="3">
        <f t="shared" si="10"/>
        <v>278095.49848502263</v>
      </c>
      <c r="H191" s="3">
        <f t="shared" si="0"/>
        <v>14360851.541766569</v>
      </c>
      <c r="I191" s="15">
        <f t="shared" si="1"/>
        <v>0.10012880584955412</v>
      </c>
      <c r="J191" s="16">
        <f t="shared" si="11"/>
        <v>22911.038112862254</v>
      </c>
      <c r="K191" s="16">
        <f t="shared" si="12"/>
        <v>256295.11389202651</v>
      </c>
      <c r="L191" s="17">
        <f t="shared" si="2"/>
        <v>5975656.9605967328</v>
      </c>
      <c r="M191" s="17">
        <f t="shared" si="3"/>
        <v>12542288.359022712</v>
      </c>
      <c r="N191" s="15">
        <f t="shared" si="4"/>
        <v>0.32269546418120298</v>
      </c>
      <c r="O191" s="1">
        <f>IF(AND((N191-Interface!$C$5)&gt;Interface!$C$6,E191=1),1,0)</f>
        <v>0</v>
      </c>
      <c r="P191" s="16">
        <f t="shared" si="5"/>
        <v>22911.038112862254</v>
      </c>
      <c r="Q191" s="16">
        <f t="shared" si="6"/>
        <v>256295.11389202651</v>
      </c>
      <c r="R191" s="17">
        <f>IF(O191=1,Interface!$C$5*(L191+M191),L191)</f>
        <v>5975656.9605967328</v>
      </c>
      <c r="S191" s="17">
        <f>IF(O191=1,Interface!$C$9*(L191+M191),M191)</f>
        <v>12542288.359022712</v>
      </c>
      <c r="T191" s="3">
        <f t="shared" si="7"/>
        <v>18517945.319619447</v>
      </c>
      <c r="U191" s="15">
        <f t="shared" si="8"/>
        <v>7.765088896424957E-2</v>
      </c>
    </row>
    <row r="192" spans="1:21">
      <c r="A192" s="8">
        <v>44870</v>
      </c>
      <c r="B192" s="1">
        <v>52.46</v>
      </c>
      <c r="C192" s="1">
        <v>49.140700000000002</v>
      </c>
      <c r="D192" s="1">
        <v>272.63</v>
      </c>
      <c r="E192" s="1">
        <f t="shared" si="9"/>
        <v>0</v>
      </c>
      <c r="F192" s="3">
        <f>IF(E192=0,F191,F191*(1+Interface!$C$4))</f>
        <v>119827.90965498456</v>
      </c>
      <c r="G192" s="3">
        <f t="shared" si="10"/>
        <v>275811.32178553758</v>
      </c>
      <c r="H192" s="3">
        <f t="shared" si="0"/>
        <v>14469061.940869302</v>
      </c>
      <c r="I192" s="15">
        <f t="shared" si="1"/>
        <v>9.937996822020817E-2</v>
      </c>
      <c r="J192" s="16">
        <f t="shared" si="11"/>
        <v>22911.038112862254</v>
      </c>
      <c r="K192" s="16">
        <f t="shared" si="12"/>
        <v>253856.6482280253</v>
      </c>
      <c r="L192" s="17">
        <f t="shared" si="2"/>
        <v>6246236.3207096364</v>
      </c>
      <c r="M192" s="17">
        <f t="shared" si="3"/>
        <v>12474693.393578924</v>
      </c>
      <c r="N192" s="15">
        <f t="shared" si="4"/>
        <v>0.33364989965975134</v>
      </c>
      <c r="O192" s="1">
        <f>IF(AND((N192-Interface!$C$5)&gt;Interface!$C$6,E192=1),1,0)</f>
        <v>0</v>
      </c>
      <c r="P192" s="16">
        <f t="shared" si="5"/>
        <v>22911.038112862254</v>
      </c>
      <c r="Q192" s="16">
        <f t="shared" si="6"/>
        <v>253856.64822802533</v>
      </c>
      <c r="R192" s="17">
        <f>IF(O192=1,Interface!$C$5*(L192+M192),L192)</f>
        <v>6246236.3207096364</v>
      </c>
      <c r="S192" s="17">
        <f>IF(O192=1,Interface!$C$9*(L192+M192),M192)</f>
        <v>12474693.393578924</v>
      </c>
      <c r="T192" s="3">
        <f t="shared" si="7"/>
        <v>18720929.714288563</v>
      </c>
      <c r="U192" s="15">
        <f t="shared" si="8"/>
        <v>7.6808947942490546E-2</v>
      </c>
    </row>
    <row r="193" spans="1:21">
      <c r="A193" s="8">
        <v>44900</v>
      </c>
      <c r="B193" s="1">
        <v>53.14</v>
      </c>
      <c r="C193" s="1">
        <v>49.554299999999998</v>
      </c>
      <c r="D193" s="1">
        <v>284.25</v>
      </c>
      <c r="E193" s="1">
        <f t="shared" si="9"/>
        <v>0</v>
      </c>
      <c r="F193" s="3">
        <f>IF(E193=0,F192,F192*(1+Interface!$C$4))</f>
        <v>119827.90965498456</v>
      </c>
      <c r="G193" s="3">
        <f t="shared" si="10"/>
        <v>273556.3742948529</v>
      </c>
      <c r="H193" s="3">
        <f t="shared" si="0"/>
        <v>14536785.730028482</v>
      </c>
      <c r="I193" s="15">
        <f t="shared" si="1"/>
        <v>9.8916978110882375E-2</v>
      </c>
      <c r="J193" s="16">
        <f t="shared" si="11"/>
        <v>22911.038112862254</v>
      </c>
      <c r="K193" s="16">
        <f t="shared" si="12"/>
        <v>251438.53497337367</v>
      </c>
      <c r="L193" s="17">
        <f t="shared" si="2"/>
        <v>6512462.5835810956</v>
      </c>
      <c r="M193" s="17">
        <f t="shared" si="3"/>
        <v>12459860.59363105</v>
      </c>
      <c r="N193" s="15">
        <f t="shared" si="4"/>
        <v>0.34326120859058956</v>
      </c>
      <c r="O193" s="1">
        <f>IF(AND((N193-Interface!$C$5)&gt;Interface!$C$6,E193=1),1,0)</f>
        <v>0</v>
      </c>
      <c r="P193" s="16">
        <f t="shared" si="5"/>
        <v>22911.038112862254</v>
      </c>
      <c r="Q193" s="16">
        <f t="shared" si="6"/>
        <v>251438.53497337367</v>
      </c>
      <c r="R193" s="17">
        <f>IF(O193=1,Interface!$C$5*(L193+M193),L193)</f>
        <v>6512462.5835810956</v>
      </c>
      <c r="S193" s="17">
        <f>IF(O193=1,Interface!$C$9*(L193+M193),M193)</f>
        <v>12459860.59363105</v>
      </c>
      <c r="T193" s="3">
        <f t="shared" si="7"/>
        <v>18972323.177212145</v>
      </c>
      <c r="U193" s="15">
        <f t="shared" si="8"/>
        <v>7.5791188165450038E-2</v>
      </c>
    </row>
    <row r="194" spans="1:21">
      <c r="A194" s="8">
        <v>44931</v>
      </c>
      <c r="B194" s="1">
        <v>52.8</v>
      </c>
      <c r="C194" s="1">
        <v>49.733800000000002</v>
      </c>
      <c r="D194" s="1">
        <v>279.39999999999998</v>
      </c>
      <c r="E194" s="1">
        <f t="shared" si="9"/>
        <v>1</v>
      </c>
      <c r="F194" s="3">
        <f>IF(E194=0,F193,F193*(1+Interface!$C$4))</f>
        <v>127017.58423428364</v>
      </c>
      <c r="G194" s="3">
        <f t="shared" si="10"/>
        <v>271150.73822980962</v>
      </c>
      <c r="H194" s="3">
        <f t="shared" si="0"/>
        <v>14316758.978533948</v>
      </c>
      <c r="I194" s="15">
        <f t="shared" si="1"/>
        <v>0.10646341208207477</v>
      </c>
      <c r="J194" s="16">
        <f t="shared" si="11"/>
        <v>22911.038112862254</v>
      </c>
      <c r="K194" s="16">
        <f t="shared" si="12"/>
        <v>248884.5860646982</v>
      </c>
      <c r="L194" s="17">
        <f t="shared" si="2"/>
        <v>6401344.0487337131</v>
      </c>
      <c r="M194" s="17">
        <f t="shared" si="3"/>
        <v>12377976.226424487</v>
      </c>
      <c r="N194" s="15">
        <f t="shared" si="4"/>
        <v>0.34087197805564806</v>
      </c>
      <c r="O194" s="1">
        <f>IF(AND((N194-Interface!$C$5)&gt;Interface!$C$6,E194=1),1,0)</f>
        <v>0</v>
      </c>
      <c r="P194" s="16">
        <f t="shared" si="5"/>
        <v>22911.038112862254</v>
      </c>
      <c r="Q194" s="16">
        <f t="shared" si="6"/>
        <v>248884.58606469817</v>
      </c>
      <c r="R194" s="17">
        <f>IF(O194=1,Interface!$C$5*(L194+M194),L194)</f>
        <v>6401344.0487337131</v>
      </c>
      <c r="S194" s="17">
        <f>IF(O194=1,Interface!$C$9*(L194+M194),M194)</f>
        <v>12377976.226424487</v>
      </c>
      <c r="T194" s="3">
        <f t="shared" si="7"/>
        <v>18779320.2751582</v>
      </c>
      <c r="U194" s="15">
        <f t="shared" si="8"/>
        <v>8.1164333345316642E-2</v>
      </c>
    </row>
    <row r="195" spans="1:21">
      <c r="A195" s="8">
        <v>44962</v>
      </c>
      <c r="B195" s="1">
        <v>52.75</v>
      </c>
      <c r="C195" s="1">
        <v>49.964300000000001</v>
      </c>
      <c r="D195" s="1">
        <v>279.27999999999997</v>
      </c>
      <c r="E195" s="1">
        <f t="shared" si="9"/>
        <v>0</v>
      </c>
      <c r="F195" s="3">
        <f>IF(E195=0,F194,F194*(1+Interface!$C$4))</f>
        <v>127017.58423428364</v>
      </c>
      <c r="G195" s="3">
        <f t="shared" si="10"/>
        <v>268742.82194100803</v>
      </c>
      <c r="H195" s="3">
        <f t="shared" si="0"/>
        <v>14176183.857388174</v>
      </c>
      <c r="I195" s="15">
        <f t="shared" si="1"/>
        <v>0.10751913393229826</v>
      </c>
      <c r="J195" s="16">
        <f t="shared" si="11"/>
        <v>22911.038112862254</v>
      </c>
      <c r="K195" s="16">
        <f t="shared" si="12"/>
        <v>246342.41927292317</v>
      </c>
      <c r="L195" s="17">
        <f t="shared" si="2"/>
        <v>6398594.7241601693</v>
      </c>
      <c r="M195" s="17">
        <f t="shared" si="3"/>
        <v>12308326.539278116</v>
      </c>
      <c r="N195" s="15">
        <f t="shared" si="4"/>
        <v>0.34204424309337816</v>
      </c>
      <c r="O195" s="1">
        <f>IF(AND((N195-Interface!$C$5)&gt;Interface!$C$6,E195=1),1,0)</f>
        <v>0</v>
      </c>
      <c r="P195" s="16">
        <f t="shared" si="5"/>
        <v>22911.038112862254</v>
      </c>
      <c r="Q195" s="16">
        <f t="shared" si="6"/>
        <v>246342.41927292317</v>
      </c>
      <c r="R195" s="17">
        <f>IF(O195=1,Interface!$C$5*(L195+M195),L195)</f>
        <v>6398594.7241601693</v>
      </c>
      <c r="S195" s="17">
        <f>IF(O195=1,Interface!$C$9*(L195+M195),M195)</f>
        <v>12308326.539278116</v>
      </c>
      <c r="T195" s="3">
        <f t="shared" si="7"/>
        <v>18706921.263438284</v>
      </c>
      <c r="U195" s="15">
        <f t="shared" si="8"/>
        <v>8.1478453313982541E-2</v>
      </c>
    </row>
    <row r="196" spans="1:21">
      <c r="A196" s="8">
        <v>44990</v>
      </c>
      <c r="B196" s="1">
        <v>52.67</v>
      </c>
      <c r="C196" s="1">
        <v>50.173099999999998</v>
      </c>
      <c r="D196" s="1">
        <v>277.36</v>
      </c>
      <c r="E196" s="1">
        <f t="shared" si="9"/>
        <v>0</v>
      </c>
      <c r="F196" s="3">
        <f>IF(E196=0,F195,F195*(1+Interface!$C$4))</f>
        <v>127017.58423428364</v>
      </c>
      <c r="G196" s="3">
        <f t="shared" si="10"/>
        <v>266331.24828932236</v>
      </c>
      <c r="H196" s="3">
        <f t="shared" si="0"/>
        <v>14027666.847398609</v>
      </c>
      <c r="I196" s="15">
        <f t="shared" si="1"/>
        <v>0.10865748576671282</v>
      </c>
      <c r="J196" s="16">
        <f t="shared" si="11"/>
        <v>22911.038112862254</v>
      </c>
      <c r="K196" s="16">
        <f t="shared" si="12"/>
        <v>243810.83194357171</v>
      </c>
      <c r="L196" s="17">
        <f t="shared" si="2"/>
        <v>6354605.530983475</v>
      </c>
      <c r="M196" s="17">
        <f t="shared" si="3"/>
        <v>12232745.252188018</v>
      </c>
      <c r="N196" s="15">
        <f t="shared" si="4"/>
        <v>0.34187795803244703</v>
      </c>
      <c r="O196" s="1">
        <f>IF(AND((N196-Interface!$C$5)&gt;Interface!$C$6,E196=1),1,0)</f>
        <v>0</v>
      </c>
      <c r="P196" s="16">
        <f t="shared" si="5"/>
        <v>22911.038112862254</v>
      </c>
      <c r="Q196" s="16">
        <f t="shared" si="6"/>
        <v>243810.83194357171</v>
      </c>
      <c r="R196" s="17">
        <f>IF(O196=1,Interface!$C$5*(L196+M196),L196)</f>
        <v>6354605.530983475</v>
      </c>
      <c r="S196" s="17">
        <f>IF(O196=1,Interface!$C$9*(L196+M196),M196)</f>
        <v>12232745.252188018</v>
      </c>
      <c r="T196" s="3">
        <f t="shared" si="7"/>
        <v>18587350.783171494</v>
      </c>
      <c r="U196" s="15">
        <f t="shared" si="8"/>
        <v>8.2002595667984318E-2</v>
      </c>
    </row>
    <row r="197" spans="1:21">
      <c r="A197" s="8">
        <v>45021</v>
      </c>
      <c r="B197" s="1">
        <v>52.82</v>
      </c>
      <c r="C197" s="1">
        <v>50.5777</v>
      </c>
      <c r="D197" s="1">
        <v>275.95999999999998</v>
      </c>
      <c r="E197" s="1">
        <f t="shared" si="9"/>
        <v>0</v>
      </c>
      <c r="F197" s="3">
        <f>IF(E197=0,F196,F196*(1+Interface!$C$4))</f>
        <v>127017.58423428364</v>
      </c>
      <c r="G197" s="3">
        <f t="shared" si="10"/>
        <v>263926.52310503076</v>
      </c>
      <c r="H197" s="3">
        <f t="shared" si="0"/>
        <v>13940598.950407725</v>
      </c>
      <c r="I197" s="15">
        <f t="shared" si="1"/>
        <v>0.10933612079607416</v>
      </c>
      <c r="J197" s="16">
        <f t="shared" si="11"/>
        <v>22911.038112862254</v>
      </c>
      <c r="K197" s="16">
        <f t="shared" si="12"/>
        <v>241299.49623170099</v>
      </c>
      <c r="L197" s="17">
        <f t="shared" si="2"/>
        <v>6322530.0776254674</v>
      </c>
      <c r="M197" s="17">
        <f t="shared" si="3"/>
        <v>12204373.530558104</v>
      </c>
      <c r="N197" s="15">
        <f t="shared" si="4"/>
        <v>0.34126210247203559</v>
      </c>
      <c r="O197" s="1">
        <f>IF(AND((N197-Interface!$C$5)&gt;Interface!$C$6,E197=1),1,0)</f>
        <v>0</v>
      </c>
      <c r="P197" s="16">
        <f t="shared" si="5"/>
        <v>22911.038112862254</v>
      </c>
      <c r="Q197" s="16">
        <f t="shared" si="6"/>
        <v>241299.49623170099</v>
      </c>
      <c r="R197" s="17">
        <f>IF(O197=1,Interface!$C$5*(L197+M197),L197)</f>
        <v>6322530.0776254674</v>
      </c>
      <c r="S197" s="17">
        <f>IF(O197=1,Interface!$C$9*(L197+M197),M197)</f>
        <v>12204373.530558104</v>
      </c>
      <c r="T197" s="3">
        <f t="shared" si="7"/>
        <v>18526903.60818357</v>
      </c>
      <c r="U197" s="15">
        <f t="shared" si="8"/>
        <v>8.2270143087382397E-2</v>
      </c>
    </row>
    <row r="198" spans="1:21">
      <c r="A198" s="18">
        <v>45051</v>
      </c>
      <c r="B198" s="1">
        <v>53.78</v>
      </c>
      <c r="C198" s="1">
        <v>51.072400000000002</v>
      </c>
      <c r="D198" s="1">
        <v>282.60000000000002</v>
      </c>
      <c r="E198" s="1">
        <f t="shared" si="9"/>
        <v>0</v>
      </c>
      <c r="F198" s="3">
        <f>IF(E198=0,F197,F197*(1+Interface!$C$4))</f>
        <v>127017.58423428364</v>
      </c>
      <c r="G198" s="3">
        <f t="shared" si="10"/>
        <v>261564.72347255988</v>
      </c>
      <c r="H198" s="3">
        <f t="shared" si="0"/>
        <v>14066950.828354271</v>
      </c>
      <c r="I198" s="15">
        <f t="shared" si="1"/>
        <v>0.10835404412867526</v>
      </c>
      <c r="J198" s="16">
        <f t="shared" si="11"/>
        <v>22911.038112862254</v>
      </c>
      <c r="K198" s="16">
        <f t="shared" si="12"/>
        <v>238812.48594367295</v>
      </c>
      <c r="L198" s="17">
        <f t="shared" si="2"/>
        <v>6474659.3706948739</v>
      </c>
      <c r="M198" s="17">
        <f t="shared" si="3"/>
        <v>12196726.807109643</v>
      </c>
      <c r="N198" s="15">
        <f t="shared" si="4"/>
        <v>0.3467690780447561</v>
      </c>
      <c r="O198" s="1">
        <f>IF(AND((N198-Interface!$C$5)&gt;Interface!$C$6,E198=1),1,0)</f>
        <v>0</v>
      </c>
      <c r="P198" s="16">
        <f t="shared" si="5"/>
        <v>22911.038112862254</v>
      </c>
      <c r="Q198" s="16">
        <f t="shared" si="6"/>
        <v>238812.48594367295</v>
      </c>
      <c r="R198" s="17">
        <f>IF(O198=1,Interface!$C$5*(L198+M198),L198)</f>
        <v>6474659.3706948739</v>
      </c>
      <c r="S198" s="17">
        <f>IF(O198=1,Interface!$C$9*(L198+M198),M198)</f>
        <v>12196726.807109643</v>
      </c>
      <c r="T198" s="3">
        <f t="shared" si="7"/>
        <v>18671386.177804515</v>
      </c>
      <c r="U198" s="15">
        <f t="shared" si="8"/>
        <v>8.1633521812285115E-2</v>
      </c>
    </row>
    <row r="199" spans="1:21">
      <c r="A199" s="8">
        <v>45082</v>
      </c>
      <c r="B199" s="1">
        <v>54.66</v>
      </c>
      <c r="C199" s="1">
        <v>51.392800000000001</v>
      </c>
      <c r="D199" s="1">
        <v>291.10000000000002</v>
      </c>
      <c r="E199" s="1">
        <f t="shared" si="9"/>
        <v>0</v>
      </c>
      <c r="F199" s="3">
        <f>IF(E199=0,F198,F198*(1+Interface!$C$4))</f>
        <v>127017.58423428364</v>
      </c>
      <c r="G199" s="3">
        <f t="shared" si="10"/>
        <v>259240.94769073985</v>
      </c>
      <c r="H199" s="3">
        <f t="shared" si="0"/>
        <v>14170110.200775839</v>
      </c>
      <c r="I199" s="15">
        <f t="shared" si="1"/>
        <v>0.10756521926893343</v>
      </c>
      <c r="J199" s="16">
        <f t="shared" si="11"/>
        <v>22911.038112862254</v>
      </c>
      <c r="K199" s="16">
        <f t="shared" si="12"/>
        <v>236340.98051422983</v>
      </c>
      <c r="L199" s="17">
        <f t="shared" si="2"/>
        <v>6669403.194654203</v>
      </c>
      <c r="M199" s="17">
        <f t="shared" si="3"/>
        <v>12146224.74337171</v>
      </c>
      <c r="N199" s="15">
        <f t="shared" si="4"/>
        <v>0.35446083524937827</v>
      </c>
      <c r="O199" s="1">
        <f>IF(AND((N199-Interface!$C$5)&gt;Interface!$C$6,E199=1),1,0)</f>
        <v>0</v>
      </c>
      <c r="P199" s="16">
        <f t="shared" si="5"/>
        <v>22911.038112862254</v>
      </c>
      <c r="Q199" s="16">
        <f t="shared" si="6"/>
        <v>236340.9805142298</v>
      </c>
      <c r="R199" s="17">
        <f>IF(O199=1,Interface!$C$5*(L199+M199),L199)</f>
        <v>6669403.194654203</v>
      </c>
      <c r="S199" s="17">
        <f>IF(O199=1,Interface!$C$9*(L199+M199),M199)</f>
        <v>12146224.74337171</v>
      </c>
      <c r="T199" s="3">
        <f t="shared" si="7"/>
        <v>18815627.938025914</v>
      </c>
      <c r="U199" s="15">
        <f t="shared" si="8"/>
        <v>8.1007714216702345E-2</v>
      </c>
    </row>
    <row r="200" spans="1:21">
      <c r="A200" s="8">
        <v>45112</v>
      </c>
      <c r="B200" s="1">
        <v>55.77</v>
      </c>
      <c r="C200" s="1">
        <v>51.622399999999999</v>
      </c>
      <c r="D200" s="1">
        <v>303.51</v>
      </c>
      <c r="E200" s="1">
        <f t="shared" si="9"/>
        <v>0</v>
      </c>
      <c r="F200" s="3">
        <f>IF(E200=0,F199,F199*(1+Interface!$C$4))</f>
        <v>127017.58423428364</v>
      </c>
      <c r="G200" s="3">
        <f t="shared" si="10"/>
        <v>256963.42242205984</v>
      </c>
      <c r="H200" s="3">
        <f t="shared" si="0"/>
        <v>14330850.068478279</v>
      </c>
      <c r="I200" s="15">
        <f t="shared" si="1"/>
        <v>0.10635872984004026</v>
      </c>
      <c r="J200" s="16">
        <f t="shared" si="11"/>
        <v>22911.038112862254</v>
      </c>
      <c r="K200" s="16">
        <f t="shared" si="12"/>
        <v>233880.46755407524</v>
      </c>
      <c r="L200" s="17">
        <f t="shared" si="2"/>
        <v>6953729.1776348222</v>
      </c>
      <c r="M200" s="17">
        <f t="shared" si="3"/>
        <v>12073471.048263494</v>
      </c>
      <c r="N200" s="15">
        <f t="shared" si="4"/>
        <v>0.36546255334875577</v>
      </c>
      <c r="O200" s="1">
        <f>IF(AND((N200-Interface!$C$5)&gt;Interface!$C$6,E200=1),1,0)</f>
        <v>0</v>
      </c>
      <c r="P200" s="16">
        <f t="shared" si="5"/>
        <v>22911.038112862254</v>
      </c>
      <c r="Q200" s="16">
        <f t="shared" si="6"/>
        <v>233880.46755407524</v>
      </c>
      <c r="R200" s="17">
        <f>IF(O200=1,Interface!$C$5*(L200+M200),L200)</f>
        <v>6953729.1776348222</v>
      </c>
      <c r="S200" s="17">
        <f>IF(O200=1,Interface!$C$9*(L200+M200),M200)</f>
        <v>12073471.048263494</v>
      </c>
      <c r="T200" s="3">
        <f t="shared" si="7"/>
        <v>19027200.225898318</v>
      </c>
      <c r="U200" s="15">
        <f t="shared" si="8"/>
        <v>8.0106951769854634E-2</v>
      </c>
    </row>
    <row r="201" spans="1:21">
      <c r="A201" s="8">
        <v>45143</v>
      </c>
      <c r="B201" s="1">
        <v>56.59</v>
      </c>
      <c r="C201" s="1">
        <v>51.904499999999999</v>
      </c>
      <c r="D201" s="1">
        <v>316.94</v>
      </c>
      <c r="E201" s="1">
        <f t="shared" si="9"/>
        <v>0</v>
      </c>
      <c r="F201" s="3">
        <f>IF(E201=0,F200,F200*(1+Interface!$C$4))</f>
        <v>127017.58423428364</v>
      </c>
      <c r="G201" s="3">
        <f t="shared" si="10"/>
        <v>254718.8989332052</v>
      </c>
      <c r="H201" s="3">
        <f t="shared" si="0"/>
        <v>14414542.490630083</v>
      </c>
      <c r="I201" s="15">
        <f t="shared" si="1"/>
        <v>0.10574119933408847</v>
      </c>
      <c r="J201" s="16">
        <f t="shared" si="11"/>
        <v>22911.038112862254</v>
      </c>
      <c r="K201" s="16">
        <f t="shared" si="12"/>
        <v>231433.32743646918</v>
      </c>
      <c r="L201" s="17">
        <f t="shared" si="2"/>
        <v>7261424.4194905628</v>
      </c>
      <c r="M201" s="17">
        <f t="shared" si="3"/>
        <v>12012431.143926214</v>
      </c>
      <c r="N201" s="15">
        <f t="shared" si="4"/>
        <v>0.37674996554780094</v>
      </c>
      <c r="O201" s="1">
        <f>IF(AND((N201-Interface!$C$5)&gt;Interface!$C$6,E201=1),1,0)</f>
        <v>0</v>
      </c>
      <c r="P201" s="16">
        <f t="shared" si="5"/>
        <v>22911.038112862254</v>
      </c>
      <c r="Q201" s="16">
        <f t="shared" si="6"/>
        <v>231433.32743646918</v>
      </c>
      <c r="R201" s="17">
        <f>IF(O201=1,Interface!$C$5*(L201+M201),L201)</f>
        <v>7261424.4194905628</v>
      </c>
      <c r="S201" s="17">
        <f>IF(O201=1,Interface!$C$9*(L201+M201),M201)</f>
        <v>12012431.143926214</v>
      </c>
      <c r="T201" s="3">
        <f t="shared" si="7"/>
        <v>19273855.563416779</v>
      </c>
      <c r="U201" s="15">
        <f t="shared" si="8"/>
        <v>7.9081790656586132E-2</v>
      </c>
    </row>
    <row r="202" spans="1:21">
      <c r="A202" s="8">
        <v>45174</v>
      </c>
      <c r="B202" s="1">
        <v>57.43</v>
      </c>
      <c r="C202" s="1">
        <v>52.227800000000002</v>
      </c>
      <c r="D202" s="1">
        <v>324.61</v>
      </c>
      <c r="E202" s="1">
        <f t="shared" si="9"/>
        <v>0</v>
      </c>
      <c r="F202" s="3">
        <f>IF(E202=0,F201,F201*(1+Interface!$C$4))</f>
        <v>127017.58423428364</v>
      </c>
      <c r="G202" s="3">
        <f t="shared" si="10"/>
        <v>252507.204971264</v>
      </c>
      <c r="H202" s="3">
        <f t="shared" si="0"/>
        <v>14501488.781499691</v>
      </c>
      <c r="I202" s="15">
        <f t="shared" si="1"/>
        <v>0.10510720890643445</v>
      </c>
      <c r="J202" s="16">
        <f t="shared" si="11"/>
        <v>22911.038112862254</v>
      </c>
      <c r="K202" s="16">
        <f t="shared" si="12"/>
        <v>229001.33558090022</v>
      </c>
      <c r="L202" s="17">
        <f t="shared" si="2"/>
        <v>7437152.0818162169</v>
      </c>
      <c r="M202" s="17">
        <f t="shared" si="3"/>
        <v>11960235.95445214</v>
      </c>
      <c r="N202" s="15">
        <f t="shared" si="4"/>
        <v>0.38340997601896537</v>
      </c>
      <c r="O202" s="1">
        <f>IF(AND((N202-Interface!$C$5)&gt;Interface!$C$6,E202=1),1,0)</f>
        <v>0</v>
      </c>
      <c r="P202" s="16">
        <f t="shared" si="5"/>
        <v>22911.038112862254</v>
      </c>
      <c r="Q202" s="16">
        <f t="shared" si="6"/>
        <v>229001.3355809002</v>
      </c>
      <c r="R202" s="17">
        <f>IF(O202=1,Interface!$C$5*(L202+M202),L202)</f>
        <v>7437152.0818162169</v>
      </c>
      <c r="S202" s="17">
        <f>IF(O202=1,Interface!$C$9*(L202+M202),M202)</f>
        <v>11960235.95445214</v>
      </c>
      <c r="T202" s="3">
        <f t="shared" si="7"/>
        <v>19397388.036268357</v>
      </c>
      <c r="U202" s="15">
        <f t="shared" si="8"/>
        <v>7.8578157428283793E-2</v>
      </c>
    </row>
    <row r="203" spans="1:21">
      <c r="A203" s="8">
        <v>45204</v>
      </c>
      <c r="B203" s="1">
        <v>57.59</v>
      </c>
      <c r="C203" s="1">
        <v>52.505200000000002</v>
      </c>
      <c r="D203" s="1">
        <v>324.77999999999997</v>
      </c>
      <c r="E203" s="1">
        <f t="shared" si="9"/>
        <v>0</v>
      </c>
      <c r="F203" s="3">
        <f>IF(E203=0,F202,F202*(1+Interface!$C$4))</f>
        <v>127017.58423428364</v>
      </c>
      <c r="G203" s="3">
        <f t="shared" si="10"/>
        <v>250301.65567044297</v>
      </c>
      <c r="H203" s="3">
        <f t="shared" si="0"/>
        <v>14414872.350060811</v>
      </c>
      <c r="I203" s="15">
        <f t="shared" si="1"/>
        <v>0.10573877962956596</v>
      </c>
      <c r="J203" s="16">
        <f t="shared" si="11"/>
        <v>22911.038112862254</v>
      </c>
      <c r="K203" s="16">
        <f t="shared" si="12"/>
        <v>226582.19263440568</v>
      </c>
      <c r="L203" s="17">
        <f t="shared" si="2"/>
        <v>7441046.9582954021</v>
      </c>
      <c r="M203" s="17">
        <f t="shared" si="3"/>
        <v>11896743.340707999</v>
      </c>
      <c r="N203" s="15">
        <f t="shared" si="4"/>
        <v>0.3847930318428826</v>
      </c>
      <c r="O203" s="1">
        <f>IF(AND((N203-Interface!$C$5)&gt;Interface!$C$6,E203=1),1,0)</f>
        <v>0</v>
      </c>
      <c r="P203" s="16">
        <f t="shared" si="5"/>
        <v>22911.038112862254</v>
      </c>
      <c r="Q203" s="16">
        <f t="shared" si="6"/>
        <v>226582.19263440571</v>
      </c>
      <c r="R203" s="17">
        <f>IF(O203=1,Interface!$C$5*(L203+M203),L203)</f>
        <v>7441046.9582954021</v>
      </c>
      <c r="S203" s="17">
        <f>IF(O203=1,Interface!$C$9*(L203+M203),M203)</f>
        <v>11896743.340707999</v>
      </c>
      <c r="T203" s="3">
        <f t="shared" si="7"/>
        <v>19337790.2990034</v>
      </c>
      <c r="U203" s="15">
        <f t="shared" si="8"/>
        <v>7.882032989518746E-2</v>
      </c>
    </row>
    <row r="204" spans="1:21">
      <c r="A204" s="8">
        <v>45235</v>
      </c>
      <c r="B204" s="1">
        <v>57.8</v>
      </c>
      <c r="C204" s="1">
        <v>52.734999999999999</v>
      </c>
      <c r="D204" s="1">
        <v>325.20999999999998</v>
      </c>
      <c r="E204" s="1">
        <f t="shared" si="9"/>
        <v>0</v>
      </c>
      <c r="F204" s="3">
        <f>IF(E204=0,F203,F203*(1+Interface!$C$4))</f>
        <v>127017.58423428364</v>
      </c>
      <c r="G204" s="3">
        <f t="shared" si="10"/>
        <v>248104.11961102628</v>
      </c>
      <c r="H204" s="3">
        <f t="shared" si="0"/>
        <v>14340418.113517318</v>
      </c>
      <c r="I204" s="15">
        <f t="shared" si="1"/>
        <v>0.10628776641977253</v>
      </c>
      <c r="J204" s="16">
        <f t="shared" si="11"/>
        <v>22911.038112862254</v>
      </c>
      <c r="K204" s="16">
        <f t="shared" si="12"/>
        <v>224173.59143531055</v>
      </c>
      <c r="L204" s="17">
        <f t="shared" si="2"/>
        <v>7450898.7046839334</v>
      </c>
      <c r="M204" s="17">
        <f t="shared" si="3"/>
        <v>11821794.344341101</v>
      </c>
      <c r="N204" s="15">
        <f t="shared" si="4"/>
        <v>0.38660392119205461</v>
      </c>
      <c r="O204" s="1">
        <f>IF(AND((N204-Interface!$C$5)&gt;Interface!$C$6,E204=1),1,0)</f>
        <v>0</v>
      </c>
      <c r="P204" s="16">
        <f t="shared" si="5"/>
        <v>22911.038112862254</v>
      </c>
      <c r="Q204" s="16">
        <f t="shared" si="6"/>
        <v>224173.59143531055</v>
      </c>
      <c r="R204" s="17">
        <f>IF(O204=1,Interface!$C$5*(L204+M204),L204)</f>
        <v>7450898.7046839334</v>
      </c>
      <c r="S204" s="17">
        <f>IF(O204=1,Interface!$C$9*(L204+M204),M204)</f>
        <v>11821794.344341101</v>
      </c>
      <c r="T204" s="3">
        <f t="shared" si="7"/>
        <v>19272693.049025036</v>
      </c>
      <c r="U204" s="15">
        <f t="shared" si="8"/>
        <v>7.9086560810893533E-2</v>
      </c>
    </row>
    <row r="205" spans="1:21">
      <c r="A205" s="8">
        <v>45265</v>
      </c>
      <c r="B205" s="1">
        <v>60.33</v>
      </c>
      <c r="C205" s="1">
        <v>53.049700000000001</v>
      </c>
      <c r="D205" s="1">
        <v>352.49</v>
      </c>
      <c r="E205" s="1">
        <f t="shared" si="9"/>
        <v>0</v>
      </c>
      <c r="F205" s="3">
        <f>IF(E205=0,F204,F204*(1+Interface!$C$4))</f>
        <v>127017.58423428364</v>
      </c>
      <c r="G205" s="3">
        <f t="shared" si="10"/>
        <v>245998.73946459361</v>
      </c>
      <c r="H205" s="3">
        <f t="shared" si="0"/>
        <v>14841103.951898932</v>
      </c>
      <c r="I205" s="15">
        <f t="shared" si="1"/>
        <v>0.10270199681583522</v>
      </c>
      <c r="J205" s="16">
        <f t="shared" si="11"/>
        <v>22911.038112862254</v>
      </c>
      <c r="K205" s="16">
        <f t="shared" si="12"/>
        <v>221779.27847530731</v>
      </c>
      <c r="L205" s="17">
        <f t="shared" si="2"/>
        <v>8075911.8244028157</v>
      </c>
      <c r="M205" s="17">
        <f t="shared" si="3"/>
        <v>11765324.189331511</v>
      </c>
      <c r="N205" s="15">
        <f t="shared" si="4"/>
        <v>0.40702664989280807</v>
      </c>
      <c r="O205" s="1">
        <f>IF(AND((N205-Interface!$C$5)&gt;Interface!$C$6,E205=1),1,0)</f>
        <v>0</v>
      </c>
      <c r="P205" s="16">
        <f t="shared" si="5"/>
        <v>22911.038112862254</v>
      </c>
      <c r="Q205" s="16">
        <f t="shared" si="6"/>
        <v>221779.27847530731</v>
      </c>
      <c r="R205" s="17">
        <f>IF(O205=1,Interface!$C$5*(L205+M205),L205)</f>
        <v>8075911.8244028157</v>
      </c>
      <c r="S205" s="17">
        <f>IF(O205=1,Interface!$C$9*(L205+M205),M205)</f>
        <v>11765324.189331511</v>
      </c>
      <c r="T205" s="3">
        <f t="shared" si="7"/>
        <v>19841236.013734326</v>
      </c>
      <c r="U205" s="15">
        <f t="shared" si="8"/>
        <v>7.682036591653503E-2</v>
      </c>
    </row>
    <row r="206" spans="1:21">
      <c r="A206" s="8">
        <v>45296</v>
      </c>
      <c r="B206" s="1">
        <v>61.62</v>
      </c>
      <c r="C206" s="1">
        <v>53.402200000000001</v>
      </c>
      <c r="D206" s="1">
        <v>369.48</v>
      </c>
      <c r="E206" s="1">
        <f t="shared" si="9"/>
        <v>1</v>
      </c>
      <c r="F206" s="3">
        <f>IF(E206=0,F205,F205*(1+Interface!$C$4))</f>
        <v>134638.63928834067</v>
      </c>
      <c r="G206" s="3">
        <f t="shared" si="10"/>
        <v>243813.75667834986</v>
      </c>
      <c r="H206" s="3">
        <f t="shared" si="0"/>
        <v>15023803.686519917</v>
      </c>
      <c r="I206" s="15">
        <f t="shared" si="1"/>
        <v>0.10754025446363756</v>
      </c>
      <c r="J206" s="16">
        <f t="shared" si="11"/>
        <v>22911.038112862254</v>
      </c>
      <c r="K206" s="16">
        <f t="shared" si="12"/>
        <v>219258.05951263648</v>
      </c>
      <c r="L206" s="17">
        <f t="shared" si="2"/>
        <v>8465170.3619403467</v>
      </c>
      <c r="M206" s="17">
        <f t="shared" si="3"/>
        <v>11708862.745705716</v>
      </c>
      <c r="N206" s="15">
        <f t="shared" si="4"/>
        <v>0.41960724049431658</v>
      </c>
      <c r="O206" s="1">
        <f>IF(AND((N206-Interface!$C$5)&gt;Interface!$C$6,E206=1),1,0)</f>
        <v>1</v>
      </c>
      <c r="P206" s="16">
        <f t="shared" si="5"/>
        <v>16380.345166974716</v>
      </c>
      <c r="Q206" s="16">
        <f t="shared" si="6"/>
        <v>264442.72287194617</v>
      </c>
      <c r="R206" s="1">
        <f>IF(O206=1,Interface!$C$5*(L206+M206),L206)</f>
        <v>6052209.9322938183</v>
      </c>
      <c r="S206" s="1">
        <f>IF(O206=1,Interface!$C$9*(L206+M206),M206)</f>
        <v>14121823.175352244</v>
      </c>
      <c r="T206" s="3">
        <f t="shared" si="7"/>
        <v>20174033.107646063</v>
      </c>
      <c r="U206" s="15">
        <f t="shared" si="8"/>
        <v>8.0086300187925383E-2</v>
      </c>
    </row>
    <row r="207" spans="1:21">
      <c r="A207" s="8">
        <v>45327</v>
      </c>
      <c r="B207" s="1">
        <v>62.5</v>
      </c>
      <c r="C207" s="1">
        <v>53.761299999999999</v>
      </c>
      <c r="D207" s="1">
        <v>382.25</v>
      </c>
      <c r="E207" s="1">
        <f t="shared" si="9"/>
        <v>0</v>
      </c>
      <c r="F207" s="3">
        <f>IF(E207=0,F206,F206*(1+Interface!$C$4))</f>
        <v>134638.63928834067</v>
      </c>
      <c r="G207" s="3">
        <f t="shared" si="10"/>
        <v>241659.5384497364</v>
      </c>
      <c r="H207" s="3">
        <f t="shared" si="0"/>
        <v>15103721.153108524</v>
      </c>
      <c r="I207" s="15">
        <f t="shared" si="1"/>
        <v>0.10697123278971322</v>
      </c>
      <c r="J207" s="16">
        <f t="shared" si="11"/>
        <v>16380.345166974716</v>
      </c>
      <c r="K207" s="16">
        <f t="shared" si="12"/>
        <v>261938.34445683454</v>
      </c>
      <c r="L207" s="17">
        <f t="shared" si="2"/>
        <v>6261386.9400760848</v>
      </c>
      <c r="M207" s="17">
        <f t="shared" si="3"/>
        <v>14082145.917847218</v>
      </c>
      <c r="N207" s="15">
        <f t="shared" si="4"/>
        <v>0.30778267392418174</v>
      </c>
      <c r="O207" s="1">
        <f>IF(AND((N207-Interface!$C$5)&gt;Interface!$C$6,E207=1),1,0)</f>
        <v>0</v>
      </c>
      <c r="P207" s="16">
        <f t="shared" si="5"/>
        <v>16380.345166974716</v>
      </c>
      <c r="Q207" s="16">
        <f t="shared" si="6"/>
        <v>261938.34445683454</v>
      </c>
      <c r="R207" s="17">
        <f>IF(O207=1,Interface!$C$5*(L207+M207),L207)</f>
        <v>6261386.9400760848</v>
      </c>
      <c r="S207" s="17">
        <f>IF(O207=1,Interface!$C$9*(L207+M207),M207)</f>
        <v>14082145.917847218</v>
      </c>
      <c r="T207" s="3">
        <f t="shared" si="7"/>
        <v>20343532.857923303</v>
      </c>
      <c r="U207" s="15">
        <f t="shared" si="8"/>
        <v>7.9419031234332874E-2</v>
      </c>
    </row>
    <row r="208" spans="1:21">
      <c r="A208" s="8">
        <v>45356</v>
      </c>
      <c r="B208" s="1">
        <v>64.11</v>
      </c>
      <c r="C208" s="1">
        <v>54.093299999999999</v>
      </c>
      <c r="D208" s="1">
        <v>397.16</v>
      </c>
      <c r="E208" s="1">
        <f t="shared" si="9"/>
        <v>0</v>
      </c>
      <c r="F208" s="3">
        <f>IF(E208=0,F207,F207*(1+Interface!$C$4))</f>
        <v>134638.63928834067</v>
      </c>
      <c r="G208" s="3">
        <f t="shared" si="10"/>
        <v>239559.41929066073</v>
      </c>
      <c r="H208" s="3">
        <f t="shared" si="0"/>
        <v>15358154.370724259</v>
      </c>
      <c r="I208" s="15">
        <f t="shared" si="1"/>
        <v>0.1051990774711751</v>
      </c>
      <c r="J208" s="16">
        <f t="shared" si="11"/>
        <v>16380.345166974716</v>
      </c>
      <c r="K208" s="16">
        <f t="shared" si="12"/>
        <v>259449.33677402834</v>
      </c>
      <c r="L208" s="17">
        <f t="shared" si="2"/>
        <v>6505617.8865156788</v>
      </c>
      <c r="M208" s="17">
        <f t="shared" si="3"/>
        <v>14034470.808918547</v>
      </c>
      <c r="N208" s="15">
        <f t="shared" si="4"/>
        <v>0.31672783808191568</v>
      </c>
      <c r="O208" s="1">
        <f>IF(AND((N208-Interface!$C$5)&gt;Interface!$C$6,E208=1),1,0)</f>
        <v>0</v>
      </c>
      <c r="P208" s="16">
        <f t="shared" si="5"/>
        <v>16380.345166974717</v>
      </c>
      <c r="Q208" s="16">
        <f t="shared" si="6"/>
        <v>259449.33677402834</v>
      </c>
      <c r="R208" s="17">
        <f>IF(O208=1,Interface!$C$5*(L208+M208),L208)</f>
        <v>6505617.8865156788</v>
      </c>
      <c r="S208" s="17">
        <f>IF(O208=1,Interface!$C$9*(L208+M208),M208)</f>
        <v>14034470.808918547</v>
      </c>
      <c r="T208" s="3">
        <f t="shared" si="7"/>
        <v>20540088.695434228</v>
      </c>
      <c r="U208" s="15">
        <f t="shared" si="8"/>
        <v>7.8659040640814137E-2</v>
      </c>
    </row>
    <row r="209" spans="1:21">
      <c r="A209" s="8">
        <v>45387</v>
      </c>
      <c r="B209" s="1">
        <v>64.709999999999994</v>
      </c>
      <c r="C209" s="1">
        <v>54.459800000000001</v>
      </c>
      <c r="D209" s="1">
        <v>398.49</v>
      </c>
      <c r="E209" s="1">
        <f t="shared" si="9"/>
        <v>0</v>
      </c>
      <c r="F209" s="3">
        <f>IF(E209=0,F208,F208*(1+Interface!$C$4))</f>
        <v>134638.63928834067</v>
      </c>
      <c r="G209" s="3">
        <f t="shared" si="10"/>
        <v>237478.77272462239</v>
      </c>
      <c r="H209" s="3">
        <f t="shared" si="0"/>
        <v>15367251.383010313</v>
      </c>
      <c r="I209" s="15">
        <f t="shared" si="1"/>
        <v>0.10513680235922536</v>
      </c>
      <c r="J209" s="16">
        <f t="shared" si="11"/>
        <v>16380.345166974717</v>
      </c>
      <c r="K209" s="16">
        <f t="shared" si="12"/>
        <v>256977.07945232792</v>
      </c>
      <c r="L209" s="17">
        <f t="shared" si="2"/>
        <v>6527403.745587755</v>
      </c>
      <c r="M209" s="17">
        <f t="shared" si="3"/>
        <v>13994920.351557888</v>
      </c>
      <c r="N209" s="15">
        <f t="shared" si="4"/>
        <v>0.31806357382766515</v>
      </c>
      <c r="O209" s="1">
        <f>IF(AND((N209-Interface!$C$5)&gt;Interface!$C$6,E209=1),1,0)</f>
        <v>0</v>
      </c>
      <c r="P209" s="16">
        <f t="shared" si="5"/>
        <v>16380.345166974717</v>
      </c>
      <c r="Q209" s="16">
        <f t="shared" si="6"/>
        <v>256977.07945232792</v>
      </c>
      <c r="R209" s="17">
        <f>IF(O209=1,Interface!$C$5*(L209+M209),L209)</f>
        <v>6527403.745587755</v>
      </c>
      <c r="S209" s="17">
        <f>IF(O209=1,Interface!$C$9*(L209+M209),M209)</f>
        <v>13994920.351557888</v>
      </c>
      <c r="T209" s="3">
        <f t="shared" si="7"/>
        <v>20522324.097145643</v>
      </c>
      <c r="U209" s="15">
        <f t="shared" si="8"/>
        <v>7.8727129725273334E-2</v>
      </c>
    </row>
    <row r="210" spans="1:21">
      <c r="A210" s="18">
        <v>45417</v>
      </c>
      <c r="B210" s="1">
        <v>64.92</v>
      </c>
      <c r="C210" s="1">
        <v>54.699100000000001</v>
      </c>
      <c r="D210" s="1">
        <v>401.85</v>
      </c>
      <c r="E210" s="1">
        <f t="shared" si="9"/>
        <v>0</v>
      </c>
      <c r="F210" s="3">
        <f>IF(E210=0,F209,F209*(1+Interface!$C$4))</f>
        <v>134638.63928834067</v>
      </c>
      <c r="G210" s="3">
        <f t="shared" si="10"/>
        <v>235404.85653102503</v>
      </c>
      <c r="H210" s="3">
        <f t="shared" si="0"/>
        <v>15282483.285994146</v>
      </c>
      <c r="I210" s="15">
        <f t="shared" si="1"/>
        <v>0.10571996979972399</v>
      </c>
      <c r="J210" s="16">
        <f t="shared" si="11"/>
        <v>16380.345166974717</v>
      </c>
      <c r="K210" s="16">
        <f t="shared" si="12"/>
        <v>254515.63786940716</v>
      </c>
      <c r="L210" s="17">
        <f t="shared" si="2"/>
        <v>6582441.7053487906</v>
      </c>
      <c r="M210" s="17">
        <f t="shared" si="3"/>
        <v>13921776.32738249</v>
      </c>
      <c r="N210" s="15">
        <f t="shared" si="4"/>
        <v>0.32102866321656898</v>
      </c>
      <c r="O210" s="1">
        <f>IF(AND((N210-Interface!$C$5)&gt;Interface!$C$6,E210=1),1,0)</f>
        <v>0</v>
      </c>
      <c r="P210" s="16">
        <f t="shared" si="5"/>
        <v>16380.345166974717</v>
      </c>
      <c r="Q210" s="16">
        <f t="shared" si="6"/>
        <v>254515.63786940716</v>
      </c>
      <c r="R210" s="17">
        <f>IF(O210=1,Interface!$C$5*(L210+M210),L210)</f>
        <v>6582441.7053487906</v>
      </c>
      <c r="S210" s="17">
        <f>IF(O210=1,Interface!$C$9*(L210+M210),M210)</f>
        <v>13921776.32738249</v>
      </c>
      <c r="T210" s="3">
        <f t="shared" si="7"/>
        <v>20504218.03273128</v>
      </c>
      <c r="U210" s="15">
        <f t="shared" si="8"/>
        <v>7.8796649005632532E-2</v>
      </c>
    </row>
    <row r="211" spans="1:21">
      <c r="A211" s="8">
        <v>45448</v>
      </c>
      <c r="B211" s="1">
        <v>65.72</v>
      </c>
      <c r="C211" s="1">
        <v>55.054099999999998</v>
      </c>
      <c r="D211" s="1">
        <v>404.57</v>
      </c>
      <c r="E211" s="1">
        <f t="shared" si="9"/>
        <v>0</v>
      </c>
      <c r="F211" s="3">
        <f>IF(E211=0,F210,F210*(1+Interface!$C$4))</f>
        <v>134638.63928834067</v>
      </c>
      <c r="G211" s="3">
        <f t="shared" si="10"/>
        <v>233356.18581756882</v>
      </c>
      <c r="H211" s="3">
        <f t="shared" si="0"/>
        <v>15336168.531930624</v>
      </c>
      <c r="I211" s="15">
        <f t="shared" si="1"/>
        <v>0.10534989023472194</v>
      </c>
      <c r="J211" s="16">
        <f t="shared" si="11"/>
        <v>16380.345166974717</v>
      </c>
      <c r="K211" s="16">
        <f t="shared" si="12"/>
        <v>252070.06816091423</v>
      </c>
      <c r="L211" s="17">
        <f t="shared" si="2"/>
        <v>6626996.2442029612</v>
      </c>
      <c r="M211" s="17">
        <f t="shared" si="3"/>
        <v>13877490.739537789</v>
      </c>
      <c r="N211" s="15">
        <f t="shared" si="4"/>
        <v>0.32319736892017381</v>
      </c>
      <c r="O211" s="1">
        <f>IF(AND((N211-Interface!$C$5)&gt;Interface!$C$6,E211=1),1,0)</f>
        <v>0</v>
      </c>
      <c r="P211" s="16">
        <f t="shared" si="5"/>
        <v>16380.345166974717</v>
      </c>
      <c r="Q211" s="16">
        <f t="shared" si="6"/>
        <v>252070.06816091423</v>
      </c>
      <c r="R211" s="17">
        <f>IF(O211=1,Interface!$C$5*(L211+M211),L211)</f>
        <v>6626996.2442029612</v>
      </c>
      <c r="S211" s="17">
        <f>IF(O211=1,Interface!$C$9*(L211+M211),M211)</f>
        <v>13877490.739537789</v>
      </c>
      <c r="T211" s="3">
        <f t="shared" si="7"/>
        <v>20504486.983740751</v>
      </c>
      <c r="U211" s="15">
        <f t="shared" si="8"/>
        <v>7.8795615454375689E-2</v>
      </c>
    </row>
    <row r="212" spans="1:21">
      <c r="A212" s="8">
        <v>45478</v>
      </c>
      <c r="B212" s="1">
        <v>68.03</v>
      </c>
      <c r="C212" s="1">
        <v>55.459200000000003</v>
      </c>
      <c r="D212" s="1">
        <v>435.13</v>
      </c>
      <c r="E212" s="1">
        <f t="shared" si="9"/>
        <v>0</v>
      </c>
      <c r="F212" s="3">
        <f>IF(E212=0,F211,F211*(1+Interface!$C$4))</f>
        <v>134638.63928834067</v>
      </c>
      <c r="G212" s="3">
        <f t="shared" si="10"/>
        <v>231377.07896341124</v>
      </c>
      <c r="H212" s="3">
        <f t="shared" si="0"/>
        <v>15740582.681880867</v>
      </c>
      <c r="I212" s="15">
        <f t="shared" si="1"/>
        <v>0.10264319333742922</v>
      </c>
      <c r="J212" s="16">
        <f t="shared" si="11"/>
        <v>16380.345166974717</v>
      </c>
      <c r="K212" s="16">
        <f t="shared" si="12"/>
        <v>249642.36204022839</v>
      </c>
      <c r="L212" s="17">
        <f t="shared" si="2"/>
        <v>7127579.5925057083</v>
      </c>
      <c r="M212" s="17">
        <f t="shared" si="3"/>
        <v>13844965.684861435</v>
      </c>
      <c r="N212" s="15">
        <f t="shared" si="4"/>
        <v>0.3398528646972358</v>
      </c>
      <c r="O212" s="1">
        <f>IF(AND((N212-Interface!$C$5)&gt;Interface!$C$6,E212=1),1,0)</f>
        <v>0</v>
      </c>
      <c r="P212" s="16">
        <f t="shared" si="5"/>
        <v>16380.345166974717</v>
      </c>
      <c r="Q212" s="16">
        <f t="shared" si="6"/>
        <v>249642.36204022839</v>
      </c>
      <c r="R212" s="17">
        <f>IF(O212=1,Interface!$C$5*(L212+M212),L212)</f>
        <v>7127579.5925057083</v>
      </c>
      <c r="S212" s="17">
        <f>IF(O212=1,Interface!$C$9*(L212+M212),M212)</f>
        <v>13844965.684861435</v>
      </c>
      <c r="T212" s="3">
        <f t="shared" si="7"/>
        <v>20972545.277367145</v>
      </c>
      <c r="U212" s="15">
        <f t="shared" si="8"/>
        <v>7.7037081102581145E-2</v>
      </c>
    </row>
    <row r="213" spans="1:21">
      <c r="I213" s="15"/>
      <c r="T213" s="3"/>
      <c r="U213" s="15"/>
    </row>
    <row r="214" spans="1:21">
      <c r="I214" s="15"/>
      <c r="T214" s="3"/>
      <c r="U214" s="15"/>
    </row>
    <row r="215" spans="1:21">
      <c r="I215" s="15"/>
      <c r="T215" s="3"/>
      <c r="U215" s="15"/>
    </row>
    <row r="216" spans="1:21">
      <c r="I216" s="15"/>
      <c r="T216" s="3"/>
      <c r="U216" s="15"/>
    </row>
    <row r="217" spans="1:21">
      <c r="I217" s="15"/>
      <c r="T217" s="3"/>
      <c r="U217" s="15"/>
    </row>
    <row r="218" spans="1:21">
      <c r="I218" s="15"/>
      <c r="T218" s="3"/>
      <c r="U218" s="15"/>
    </row>
    <row r="219" spans="1:21">
      <c r="I219" s="15"/>
      <c r="T219" s="3"/>
      <c r="U219" s="15"/>
    </row>
    <row r="220" spans="1:21">
      <c r="I220" s="15"/>
      <c r="T220" s="3"/>
      <c r="U220" s="15"/>
    </row>
  </sheetData>
  <mergeCells count="5">
    <mergeCell ref="W5:Z5"/>
    <mergeCell ref="W6:Z6"/>
    <mergeCell ref="W7:Z8"/>
    <mergeCell ref="W9:Z10"/>
    <mergeCell ref="W11:Z11"/>
  </mergeCells>
  <hyperlinks>
    <hyperlink ref="W11" r:id="rId1" xr:uid="{C3FEEB64-9C5C-4D4B-8FF4-BB0A96FE46F4}"/>
  </hyperlinks>
  <pageMargins left="0" right="0" top="0" bottom="0" header="0" footer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Bipin Ramachandran</cp:lastModifiedBy>
  <cp:revision/>
  <dcterms:created xsi:type="dcterms:W3CDTF">2024-07-17T09:14:02Z</dcterms:created>
  <dcterms:modified xsi:type="dcterms:W3CDTF">2024-07-24T08:41:10Z</dcterms:modified>
  <cp:category/>
  <cp:contentStatus/>
</cp:coreProperties>
</file>